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34TER\Desktop\Temp\"/>
    </mc:Choice>
  </mc:AlternateContent>
  <xr:revisionPtr revIDLastSave="0" documentId="8_{DA2C7B89-9714-4AE6-915E-A527A2DADF21}" xr6:coauthVersionLast="47" xr6:coauthVersionMax="47" xr10:uidLastSave="{00000000-0000-0000-0000-000000000000}"/>
  <bookViews>
    <workbookView xWindow="-120" yWindow="-120" windowWidth="29040" windowHeight="15840" activeTab="1" xr2:uid="{1D091E55-1FEF-44DA-A3E5-9C6FE757CADC}"/>
  </bookViews>
  <sheets>
    <sheet name=" Salary_Rate_Table_NO_Cap" sheetId="4" r:id="rId1"/>
    <sheet name="Salary_Rate_Calculation" sheetId="1" r:id="rId2"/>
  </sheets>
  <definedNames>
    <definedName name="_xlnm.Print_Area" localSheetId="0">' Salary_Rate_Table_NO_Cap'!$A$1:$E$44</definedName>
    <definedName name="_xlnm.Print_Area" localSheetId="1">Salary_Rate_Calculation!$A$1:$H$31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2" i="1"/>
  <c r="E26" i="1"/>
  <c r="E25" i="1"/>
  <c r="E24" i="1"/>
  <c r="E23" i="1"/>
  <c r="E22" i="1"/>
  <c r="E21" i="1"/>
  <c r="E20" i="1"/>
  <c r="E36" i="4" l="1"/>
  <c r="E32" i="4"/>
  <c r="E28" i="4"/>
  <c r="E22" i="4"/>
  <c r="E14" i="4"/>
  <c r="E12" i="4"/>
  <c r="E8" i="4"/>
  <c r="G17" i="1"/>
  <c r="F22" i="1" s="1"/>
  <c r="G22" i="1" s="1"/>
  <c r="G12" i="1"/>
  <c r="D6" i="1"/>
  <c r="D5" i="1"/>
  <c r="D4" i="1"/>
  <c r="E8" i="1"/>
  <c r="L12" i="1" l="1"/>
  <c r="E17" i="1"/>
  <c r="L15" i="1" l="1"/>
  <c r="I15" i="1"/>
  <c r="I12" i="1"/>
  <c r="M12" i="1" l="1"/>
  <c r="D15" i="1"/>
  <c r="G15" i="1" s="1"/>
  <c r="I17" i="1"/>
  <c r="J12" i="1"/>
  <c r="K12" i="1" s="1"/>
  <c r="L17" i="1" l="1"/>
  <c r="M17" i="1" s="1"/>
  <c r="F27" i="1"/>
  <c r="G27" i="1" s="1"/>
  <c r="F20" i="1"/>
  <c r="G20" i="1" s="1"/>
  <c r="F24" i="1"/>
  <c r="G24" i="1" s="1"/>
  <c r="F21" i="1"/>
  <c r="G21" i="1" s="1"/>
  <c r="F26" i="1"/>
  <c r="G26" i="1" s="1"/>
  <c r="F25" i="1"/>
  <c r="G25" i="1" s="1"/>
  <c r="F23" i="1"/>
  <c r="G23" i="1" s="1"/>
  <c r="J15" i="1" l="1"/>
  <c r="K15" i="1" s="1"/>
  <c r="M15" i="1"/>
</calcChain>
</file>

<file path=xl/sharedStrings.xml><?xml version="1.0" encoding="utf-8"?>
<sst xmlns="http://schemas.openxmlformats.org/spreadsheetml/2006/main" count="102" uniqueCount="87">
  <si>
    <t>Firm Name:</t>
  </si>
  <si>
    <t>Proposed Indirect Cost Rate</t>
  </si>
  <si>
    <t>XXX.XX%</t>
  </si>
  <si>
    <t>Project Name and Number:</t>
  </si>
  <si>
    <t>Date:</t>
  </si>
  <si>
    <t xml:space="preserve">                 Salary Rate Table</t>
  </si>
  <si>
    <t xml:space="preserve">Column 1 </t>
  </si>
  <si>
    <t>Column 2</t>
  </si>
  <si>
    <t>Column 3</t>
  </si>
  <si>
    <t>Column 4</t>
  </si>
  <si>
    <t>Column 5</t>
  </si>
  <si>
    <t>Employee Name</t>
  </si>
  <si>
    <t>Company Classification</t>
  </si>
  <si>
    <r>
      <t>NHDOT Standardized Titles (</t>
    </r>
    <r>
      <rPr>
        <b/>
        <sz val="11"/>
        <rFont val="Arial"/>
        <family val="2"/>
      </rPr>
      <t>Leave Blank, not currently used</t>
    </r>
    <r>
      <rPr>
        <sz val="11"/>
        <rFont val="Arial"/>
        <family val="2"/>
      </rPr>
      <t>)</t>
    </r>
  </si>
  <si>
    <t>Company   Hourly Rate ($)</t>
  </si>
  <si>
    <t>Average NHDOT Allowed Rate ($)</t>
  </si>
  <si>
    <t xml:space="preserve">I hereby certify, under the pains and penalties of perjury, that all the employees, classifications,  and salaries listed </t>
  </si>
  <si>
    <t>are accurate and actual and are in accordance with the contract terms.</t>
  </si>
  <si>
    <t>Consultant Signature</t>
  </si>
  <si>
    <t>Date</t>
  </si>
  <si>
    <t>Consultant Name</t>
  </si>
  <si>
    <t>Information entered by firm</t>
  </si>
  <si>
    <t>Consultant Name:</t>
  </si>
  <si>
    <t>SALARY RATE CALCULATION FORM</t>
  </si>
  <si>
    <t>Proposed Indirect Cost Rate for this Contract</t>
  </si>
  <si>
    <t>(Set by DOT every January)</t>
  </si>
  <si>
    <t>Today's Rate
(Always 100%)</t>
  </si>
  <si>
    <t>Months to NTP
(6 months for Standalone Contracts)</t>
  </si>
  <si>
    <t>Escalation</t>
  </si>
  <si>
    <t>Rate at NTP</t>
  </si>
  <si>
    <t>Integral</t>
  </si>
  <si>
    <t>Escalation Rate Check</t>
  </si>
  <si>
    <t>Escalation Rate Check Validation</t>
  </si>
  <si>
    <t>Escalation Check</t>
  </si>
  <si>
    <t>Escalation Check Validation</t>
  </si>
  <si>
    <t>Time to Award</t>
  </si>
  <si>
    <t>Months of Work</t>
  </si>
  <si>
    <t>End Rate</t>
  </si>
  <si>
    <t>Time to Complete</t>
  </si>
  <si>
    <t>Contract Duration:</t>
  </si>
  <si>
    <t>Contract Rate:</t>
  </si>
  <si>
    <t>CLASSIFICATION</t>
  </si>
  <si>
    <t xml:space="preserve">AVERAGE NHDOT ALLOWED RATE </t>
  </si>
  <si>
    <t>CONTRACT RATE</t>
  </si>
  <si>
    <t xml:space="preserve">AVERAGE CONTRACT CLASSIFICATION RATE </t>
  </si>
  <si>
    <t>Principal in Charge</t>
  </si>
  <si>
    <t>PIC</t>
  </si>
  <si>
    <t>Project Manager</t>
  </si>
  <si>
    <t>PM</t>
  </si>
  <si>
    <t>Senior Engineer</t>
  </si>
  <si>
    <t>SPE</t>
  </si>
  <si>
    <t>Project Engineer</t>
  </si>
  <si>
    <t>PE</t>
  </si>
  <si>
    <t>Assistant Engineer</t>
  </si>
  <si>
    <t>AE</t>
  </si>
  <si>
    <t>Environmental Coordinator</t>
  </si>
  <si>
    <t>EC</t>
  </si>
  <si>
    <t>Technician</t>
  </si>
  <si>
    <t>TE</t>
  </si>
  <si>
    <t>Administrative Staff</t>
  </si>
  <si>
    <t>AS</t>
  </si>
  <si>
    <t>Annual Salary Escalation Rate 2023</t>
  </si>
  <si>
    <t>We're The Greatest</t>
  </si>
  <si>
    <t>Joe Smith</t>
  </si>
  <si>
    <t>Jane Doe</t>
  </si>
  <si>
    <t>Sam Jones</t>
  </si>
  <si>
    <t>Karen W.</t>
  </si>
  <si>
    <t>Bob D</t>
  </si>
  <si>
    <t>Bill K.</t>
  </si>
  <si>
    <t>Jenn L.</t>
  </si>
  <si>
    <t>Jackie P.</t>
  </si>
  <si>
    <t>Tommy H.</t>
  </si>
  <si>
    <t>Linda G.</t>
  </si>
  <si>
    <t>Kevin N.</t>
  </si>
  <si>
    <t>Teddy J.</t>
  </si>
  <si>
    <t>Bunny L.</t>
  </si>
  <si>
    <t>Greene S.</t>
  </si>
  <si>
    <t xml:space="preserve">Pete G. </t>
  </si>
  <si>
    <t xml:space="preserve">Larry R. </t>
  </si>
  <si>
    <t>Associate</t>
  </si>
  <si>
    <t>Senior Associate</t>
  </si>
  <si>
    <t>Engineer</t>
  </si>
  <si>
    <t>Junior Engineer</t>
  </si>
  <si>
    <t>Environmental Manager</t>
  </si>
  <si>
    <t>CADD Technician</t>
  </si>
  <si>
    <t>rev 12-27-2023</t>
  </si>
  <si>
    <t>rev. 12/27/2023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</si>
</sst>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0%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5" xfId="0" applyNumberFormat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44" fontId="0" fillId="0" borderId="11" xfId="1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0" fontId="0" fillId="0" borderId="4" xfId="0" applyBorder="1"/>
    <xf numFmtId="10" fontId="0" fillId="0" borderId="5" xfId="2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9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0" fillId="3" borderId="20" xfId="2" applyNumberFormat="1" applyFont="1" applyFill="1" applyBorder="1" applyAlignment="1">
      <alignment horizontal="center" vertical="center" wrapText="1"/>
    </xf>
    <xf numFmtId="0" fontId="0" fillId="0" borderId="20" xfId="2" applyNumberFormat="1" applyFont="1" applyFill="1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12" xfId="0" applyBorder="1"/>
    <xf numFmtId="0" fontId="0" fillId="0" borderId="25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13" xfId="0" applyFill="1" applyBorder="1"/>
    <xf numFmtId="2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right"/>
    </xf>
    <xf numFmtId="10" fontId="0" fillId="0" borderId="5" xfId="1" applyNumberFormat="1" applyFont="1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/>
    </xf>
    <xf numFmtId="44" fontId="0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center" wrapText="1"/>
    </xf>
    <xf numFmtId="10" fontId="4" fillId="0" borderId="9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9" fontId="0" fillId="0" borderId="0" xfId="2" applyFont="1" applyAlignment="1">
      <alignment horizontal="right"/>
    </xf>
    <xf numFmtId="10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0" fontId="0" fillId="0" borderId="0" xfId="2" applyNumberFormat="1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8" xfId="0" applyBorder="1"/>
    <xf numFmtId="0" fontId="0" fillId="0" borderId="44" xfId="0" applyBorder="1"/>
    <xf numFmtId="0" fontId="7" fillId="0" borderId="0" xfId="0" applyFont="1"/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0" fillId="2" borderId="13" xfId="2" applyNumberFormat="1" applyFont="1" applyFill="1" applyBorder="1" applyAlignment="1" applyProtection="1">
      <alignment horizont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28" xfId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0" fontId="0" fillId="0" borderId="24" xfId="0" applyNumberFormat="1" applyBorder="1" applyAlignment="1" applyProtection="1">
      <alignment horizontal="center"/>
      <protection locked="0"/>
    </xf>
    <xf numFmtId="44" fontId="0" fillId="0" borderId="9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0" fillId="0" borderId="12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4" borderId="8" xfId="0" applyFill="1" applyBorder="1"/>
    <xf numFmtId="165" fontId="3" fillId="4" borderId="8" xfId="0" applyNumberFormat="1" applyFont="1" applyFill="1" applyBorder="1" applyAlignment="1">
      <alignment horizontal="left"/>
    </xf>
    <xf numFmtId="44" fontId="0" fillId="4" borderId="22" xfId="1" applyFont="1" applyFill="1" applyBorder="1"/>
    <xf numFmtId="44" fontId="0" fillId="4" borderId="24" xfId="1" applyFont="1" applyFill="1" applyBorder="1"/>
    <xf numFmtId="44" fontId="0" fillId="4" borderId="20" xfId="1" applyFont="1" applyFill="1" applyBorder="1"/>
    <xf numFmtId="44" fontId="0" fillId="4" borderId="25" xfId="1" applyFont="1" applyFill="1" applyBorder="1"/>
    <xf numFmtId="44" fontId="0" fillId="4" borderId="29" xfId="1" applyFont="1" applyFill="1" applyBorder="1"/>
    <xf numFmtId="0" fontId="7" fillId="4" borderId="39" xfId="0" applyFont="1" applyFill="1" applyBorder="1"/>
    <xf numFmtId="0" fontId="0" fillId="4" borderId="40" xfId="0" applyFill="1" applyBorder="1"/>
    <xf numFmtId="0" fontId="7" fillId="4" borderId="17" xfId="0" applyFont="1" applyFill="1" applyBorder="1"/>
    <xf numFmtId="0" fontId="0" fillId="4" borderId="41" xfId="0" applyFill="1" applyBorder="1"/>
    <xf numFmtId="0" fontId="7" fillId="4" borderId="30" xfId="0" applyFont="1" applyFill="1" applyBorder="1"/>
    <xf numFmtId="0" fontId="0" fillId="4" borderId="32" xfId="0" applyFill="1" applyBorder="1"/>
    <xf numFmtId="0" fontId="7" fillId="4" borderId="19" xfId="0" applyFont="1" applyFill="1" applyBorder="1"/>
    <xf numFmtId="0" fontId="0" fillId="4" borderId="42" xfId="0" applyFill="1" applyBorder="1"/>
    <xf numFmtId="0" fontId="0" fillId="4" borderId="20" xfId="0" applyFill="1" applyBorder="1"/>
    <xf numFmtId="0" fontId="0" fillId="4" borderId="25" xfId="0" applyFill="1" applyBorder="1"/>
    <xf numFmtId="0" fontId="0" fillId="4" borderId="22" xfId="0" applyFill="1" applyBorder="1"/>
    <xf numFmtId="0" fontId="0" fillId="4" borderId="29" xfId="0" applyFill="1" applyBorder="1"/>
    <xf numFmtId="0" fontId="0" fillId="4" borderId="24" xfId="0" applyFill="1" applyBorder="1"/>
    <xf numFmtId="9" fontId="0" fillId="4" borderId="8" xfId="2" applyFont="1" applyFill="1" applyBorder="1" applyAlignment="1">
      <alignment horizontal="center"/>
    </xf>
    <xf numFmtId="0" fontId="0" fillId="4" borderId="51" xfId="0" applyFill="1" applyBorder="1"/>
    <xf numFmtId="0" fontId="0" fillId="0" borderId="20" xfId="0" applyBorder="1"/>
    <xf numFmtId="0" fontId="0" fillId="0" borderId="22" xfId="0" applyBorder="1"/>
    <xf numFmtId="0" fontId="0" fillId="0" borderId="29" xfId="0" applyBorder="1"/>
    <xf numFmtId="0" fontId="8" fillId="4" borderId="0" xfId="0" applyFont="1" applyFill="1" applyAlignment="1">
      <alignment horizontal="center"/>
    </xf>
    <xf numFmtId="14" fontId="8" fillId="4" borderId="0" xfId="0" applyNumberFormat="1" applyFont="1" applyFill="1" applyAlignment="1">
      <alignment horizontal="center"/>
    </xf>
    <xf numFmtId="44" fontId="0" fillId="2" borderId="27" xfId="1" applyFon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44" fontId="0" fillId="0" borderId="26" xfId="0" applyNumberFormat="1" applyBorder="1" applyAlignment="1">
      <alignment horizontal="center" vertical="center"/>
    </xf>
    <xf numFmtId="44" fontId="0" fillId="0" borderId="31" xfId="0" applyNumberFormat="1" applyBorder="1" applyAlignment="1">
      <alignment horizontal="center" vertical="center"/>
    </xf>
    <xf numFmtId="44" fontId="0" fillId="0" borderId="43" xfId="0" applyNumberForma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1" applyNumberFormat="1" applyFont="1" applyFill="1" applyBorder="1" applyAlignment="1">
      <alignment horizontal="center"/>
    </xf>
    <xf numFmtId="14" fontId="0" fillId="0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A3C7-95EF-4FAA-8723-69DA8438DF00}">
  <sheetPr>
    <pageSetUpPr fitToPage="1"/>
  </sheetPr>
  <dimension ref="A1:E47"/>
  <sheetViews>
    <sheetView view="pageLayout" zoomScaleNormal="100" workbookViewId="0">
      <selection activeCell="C4" sqref="C4"/>
    </sheetView>
  </sheetViews>
  <sheetFormatPr defaultRowHeight="15" x14ac:dyDescent="0.25"/>
  <cols>
    <col min="1" max="2" width="25.7109375" customWidth="1"/>
    <col min="3" max="3" width="20.7109375" customWidth="1"/>
    <col min="4" max="4" width="10.7109375" customWidth="1"/>
    <col min="5" max="5" width="12.7109375" customWidth="1"/>
  </cols>
  <sheetData>
    <row r="1" spans="1:5" x14ac:dyDescent="0.25">
      <c r="A1" s="67" t="s">
        <v>0</v>
      </c>
      <c r="B1" s="103" t="s">
        <v>62</v>
      </c>
      <c r="D1" s="38" t="s">
        <v>1</v>
      </c>
      <c r="E1" s="98" t="s">
        <v>2</v>
      </c>
    </row>
    <row r="2" spans="1:5" x14ac:dyDescent="0.25">
      <c r="A2" s="38" t="s">
        <v>3</v>
      </c>
      <c r="B2" s="103">
        <v>23456</v>
      </c>
    </row>
    <row r="3" spans="1:5" x14ac:dyDescent="0.25">
      <c r="A3" s="67" t="s">
        <v>4</v>
      </c>
      <c r="B3" s="104">
        <v>45287</v>
      </c>
    </row>
    <row r="4" spans="1:5" ht="8.25" customHeight="1" x14ac:dyDescent="0.25"/>
    <row r="5" spans="1:5" ht="15.75" thickBot="1" x14ac:dyDescent="0.3">
      <c r="B5" s="110" t="s">
        <v>5</v>
      </c>
      <c r="C5" s="110"/>
    </row>
    <row r="6" spans="1:5" ht="16.5" thickTop="1" thickBot="1" x14ac:dyDescent="0.3">
      <c r="A6" s="53" t="s">
        <v>6</v>
      </c>
      <c r="B6" s="54" t="s">
        <v>7</v>
      </c>
      <c r="C6" s="55" t="s">
        <v>8</v>
      </c>
      <c r="D6" s="56" t="s">
        <v>9</v>
      </c>
      <c r="E6" s="57" t="s">
        <v>10</v>
      </c>
    </row>
    <row r="7" spans="1:5" ht="59.25" customHeight="1" thickTop="1" thickBot="1" x14ac:dyDescent="0.3">
      <c r="A7" s="58" t="s">
        <v>11</v>
      </c>
      <c r="B7" s="59" t="s">
        <v>12</v>
      </c>
      <c r="C7" s="60" t="s">
        <v>13</v>
      </c>
      <c r="D7" s="61" t="s">
        <v>14</v>
      </c>
      <c r="E7" s="62" t="s">
        <v>15</v>
      </c>
    </row>
    <row r="8" spans="1:5" x14ac:dyDescent="0.25">
      <c r="A8" s="85" t="s">
        <v>63</v>
      </c>
      <c r="B8" s="86" t="s">
        <v>79</v>
      </c>
      <c r="C8" s="3"/>
      <c r="D8" s="83">
        <v>82</v>
      </c>
      <c r="E8" s="107">
        <f>ROUND(AVERAGE(D8:D11),2)</f>
        <v>83.5</v>
      </c>
    </row>
    <row r="9" spans="1:5" x14ac:dyDescent="0.25">
      <c r="A9" s="87"/>
      <c r="B9" s="88"/>
      <c r="C9" s="63"/>
      <c r="D9" s="80"/>
      <c r="E9" s="108"/>
    </row>
    <row r="10" spans="1:5" x14ac:dyDescent="0.25">
      <c r="A10" s="89" t="s">
        <v>64</v>
      </c>
      <c r="B10" s="90" t="s">
        <v>80</v>
      </c>
      <c r="D10" s="81">
        <v>85</v>
      </c>
      <c r="E10" s="108"/>
    </row>
    <row r="11" spans="1:5" ht="15.75" thickBot="1" x14ac:dyDescent="0.3">
      <c r="A11" s="91"/>
      <c r="B11" s="92"/>
      <c r="C11" s="12"/>
      <c r="D11" s="82"/>
      <c r="E11" s="109"/>
    </row>
    <row r="12" spans="1:5" x14ac:dyDescent="0.25">
      <c r="A12" s="85" t="s">
        <v>65</v>
      </c>
      <c r="B12" s="86" t="s">
        <v>47</v>
      </c>
      <c r="C12" s="3"/>
      <c r="D12" s="83">
        <v>72</v>
      </c>
      <c r="E12" s="107">
        <f>ROUND(AVERAGE(D12:D13),2)</f>
        <v>72</v>
      </c>
    </row>
    <row r="13" spans="1:5" ht="15.75" thickBot="1" x14ac:dyDescent="0.3">
      <c r="A13" s="91"/>
      <c r="B13" s="93"/>
      <c r="C13" s="12"/>
      <c r="D13" s="82"/>
      <c r="E13" s="109"/>
    </row>
    <row r="14" spans="1:5" x14ac:dyDescent="0.25">
      <c r="A14" s="85" t="s">
        <v>66</v>
      </c>
      <c r="B14" s="94" t="s">
        <v>49</v>
      </c>
      <c r="C14" s="3"/>
      <c r="D14" s="83">
        <v>62.5</v>
      </c>
      <c r="E14" s="107">
        <f>ROUND(AVERAGE(D14:D19),2)</f>
        <v>61.33</v>
      </c>
    </row>
    <row r="15" spans="1:5" x14ac:dyDescent="0.25">
      <c r="A15" s="87"/>
      <c r="B15" s="95"/>
      <c r="C15" s="63"/>
      <c r="D15" s="80"/>
      <c r="E15" s="108"/>
    </row>
    <row r="16" spans="1:5" x14ac:dyDescent="0.25">
      <c r="A16" s="89" t="s">
        <v>67</v>
      </c>
      <c r="B16" s="96" t="s">
        <v>49</v>
      </c>
      <c r="C16" s="64"/>
      <c r="D16" s="84">
        <v>61.75</v>
      </c>
      <c r="E16" s="108"/>
    </row>
    <row r="17" spans="1:5" x14ac:dyDescent="0.25">
      <c r="A17" s="87"/>
      <c r="B17" s="95"/>
      <c r="C17" s="63"/>
      <c r="D17" s="80"/>
      <c r="E17" s="108"/>
    </row>
    <row r="18" spans="1:5" x14ac:dyDescent="0.25">
      <c r="A18" s="89" t="s">
        <v>68</v>
      </c>
      <c r="B18" s="96" t="s">
        <v>49</v>
      </c>
      <c r="C18" s="64"/>
      <c r="D18" s="84">
        <v>59.75</v>
      </c>
      <c r="E18" s="108"/>
    </row>
    <row r="19" spans="1:5" x14ac:dyDescent="0.25">
      <c r="A19" s="87"/>
      <c r="B19" s="95"/>
      <c r="C19" s="101"/>
      <c r="D19" s="80"/>
      <c r="E19" s="108"/>
    </row>
    <row r="20" spans="1:5" x14ac:dyDescent="0.25">
      <c r="A20" s="89" t="s">
        <v>69</v>
      </c>
      <c r="B20" s="96" t="s">
        <v>49</v>
      </c>
      <c r="C20" s="102"/>
      <c r="D20" s="84">
        <v>58.5</v>
      </c>
      <c r="E20" s="108"/>
    </row>
    <row r="21" spans="1:5" ht="15.75" thickBot="1" x14ac:dyDescent="0.3">
      <c r="A21" s="91"/>
      <c r="B21" s="93"/>
      <c r="C21" s="100"/>
      <c r="D21" s="82"/>
      <c r="E21" s="109"/>
    </row>
    <row r="22" spans="1:5" x14ac:dyDescent="0.25">
      <c r="A22" s="85" t="s">
        <v>70</v>
      </c>
      <c r="B22" s="94" t="s">
        <v>81</v>
      </c>
      <c r="D22" s="83">
        <v>50</v>
      </c>
      <c r="E22" s="107">
        <f>ROUND(AVERAGE(D24:D27),2)</f>
        <v>48.75</v>
      </c>
    </row>
    <row r="23" spans="1:5" x14ac:dyDescent="0.25">
      <c r="A23" s="87"/>
      <c r="B23" s="95"/>
      <c r="C23" s="101"/>
      <c r="D23" s="80"/>
      <c r="E23" s="108"/>
    </row>
    <row r="24" spans="1:5" x14ac:dyDescent="0.25">
      <c r="A24" s="89" t="s">
        <v>71</v>
      </c>
      <c r="B24" s="96" t="s">
        <v>81</v>
      </c>
      <c r="D24" s="84">
        <v>49.25</v>
      </c>
      <c r="E24" s="108"/>
    </row>
    <row r="25" spans="1:5" x14ac:dyDescent="0.25">
      <c r="A25" s="87"/>
      <c r="B25" s="95"/>
      <c r="C25" s="63"/>
      <c r="D25" s="80"/>
      <c r="E25" s="108"/>
    </row>
    <row r="26" spans="1:5" x14ac:dyDescent="0.25">
      <c r="A26" s="89" t="s">
        <v>72</v>
      </c>
      <c r="B26" s="96" t="s">
        <v>81</v>
      </c>
      <c r="C26" s="64"/>
      <c r="D26" s="84">
        <v>48.25</v>
      </c>
      <c r="E26" s="108"/>
    </row>
    <row r="27" spans="1:5" ht="15.75" thickBot="1" x14ac:dyDescent="0.3">
      <c r="A27" s="91"/>
      <c r="B27" s="93"/>
      <c r="C27" s="12"/>
      <c r="D27" s="82"/>
      <c r="E27" s="109"/>
    </row>
    <row r="28" spans="1:5" x14ac:dyDescent="0.25">
      <c r="A28" s="85" t="s">
        <v>73</v>
      </c>
      <c r="B28" s="94" t="s">
        <v>82</v>
      </c>
      <c r="C28" s="3"/>
      <c r="D28" s="83">
        <v>46.5</v>
      </c>
      <c r="E28" s="107">
        <f>ROUND(AVERAGE(D28:D31),2)</f>
        <v>46</v>
      </c>
    </row>
    <row r="29" spans="1:5" x14ac:dyDescent="0.25">
      <c r="A29" s="87"/>
      <c r="B29" s="95"/>
      <c r="C29" s="63"/>
      <c r="D29" s="80"/>
      <c r="E29" s="108"/>
    </row>
    <row r="30" spans="1:5" x14ac:dyDescent="0.25">
      <c r="A30" s="89" t="s">
        <v>74</v>
      </c>
      <c r="B30" s="96" t="s">
        <v>82</v>
      </c>
      <c r="D30" s="84">
        <v>45.5</v>
      </c>
      <c r="E30" s="108"/>
    </row>
    <row r="31" spans="1:5" ht="15.75" thickBot="1" x14ac:dyDescent="0.3">
      <c r="A31" s="91"/>
      <c r="B31" s="93"/>
      <c r="C31" s="12"/>
      <c r="D31" s="82"/>
      <c r="E31" s="109"/>
    </row>
    <row r="32" spans="1:5" x14ac:dyDescent="0.25">
      <c r="A32" s="85" t="s">
        <v>75</v>
      </c>
      <c r="B32" s="94" t="s">
        <v>83</v>
      </c>
      <c r="C32" s="3"/>
      <c r="D32" s="83">
        <v>36.5</v>
      </c>
      <c r="E32" s="107">
        <f>ROUND(AVERAGE(D32:D35),2)</f>
        <v>36</v>
      </c>
    </row>
    <row r="33" spans="1:5" x14ac:dyDescent="0.25">
      <c r="A33" s="87"/>
      <c r="B33" s="95"/>
      <c r="C33" s="63"/>
      <c r="D33" s="80"/>
      <c r="E33" s="108"/>
    </row>
    <row r="34" spans="1:5" x14ac:dyDescent="0.25">
      <c r="A34" s="89" t="s">
        <v>76</v>
      </c>
      <c r="B34" s="97" t="s">
        <v>83</v>
      </c>
      <c r="D34" s="81">
        <v>35.5</v>
      </c>
      <c r="E34" s="108"/>
    </row>
    <row r="35" spans="1:5" ht="15.75" thickBot="1" x14ac:dyDescent="0.3">
      <c r="A35" s="91"/>
      <c r="B35" s="93"/>
      <c r="C35" s="12"/>
      <c r="D35" s="82"/>
      <c r="E35" s="109"/>
    </row>
    <row r="36" spans="1:5" x14ac:dyDescent="0.25">
      <c r="A36" s="85" t="s">
        <v>77</v>
      </c>
      <c r="B36" s="94" t="s">
        <v>84</v>
      </c>
      <c r="C36" s="3"/>
      <c r="D36" s="83">
        <v>32.25</v>
      </c>
      <c r="E36" s="107">
        <f>ROUND(AVERAGE(D36:D39),2)</f>
        <v>32</v>
      </c>
    </row>
    <row r="37" spans="1:5" x14ac:dyDescent="0.25">
      <c r="A37" s="87"/>
      <c r="B37" s="95"/>
      <c r="C37" s="63"/>
      <c r="D37" s="80"/>
      <c r="E37" s="108"/>
    </row>
    <row r="38" spans="1:5" x14ac:dyDescent="0.25">
      <c r="A38" s="89" t="s">
        <v>78</v>
      </c>
      <c r="B38" s="97" t="s">
        <v>84</v>
      </c>
      <c r="D38" s="81">
        <v>31.75</v>
      </c>
      <c r="E38" s="108"/>
    </row>
    <row r="39" spans="1:5" ht="15.75" thickBot="1" x14ac:dyDescent="0.3">
      <c r="A39" s="91"/>
      <c r="B39" s="93"/>
      <c r="C39" s="12"/>
      <c r="D39" s="82"/>
      <c r="E39" s="109"/>
    </row>
    <row r="40" spans="1:5" ht="13.5" customHeight="1" x14ac:dyDescent="0.25">
      <c r="A40" s="65" t="s">
        <v>16</v>
      </c>
    </row>
    <row r="41" spans="1:5" ht="15" customHeight="1" x14ac:dyDescent="0.25">
      <c r="A41" s="65" t="s">
        <v>17</v>
      </c>
    </row>
    <row r="42" spans="1:5" ht="9.75" customHeight="1" x14ac:dyDescent="0.25"/>
    <row r="43" spans="1:5" ht="13.5" customHeight="1" x14ac:dyDescent="0.25">
      <c r="A43" s="78"/>
      <c r="C43" s="79"/>
    </row>
    <row r="44" spans="1:5" x14ac:dyDescent="0.25">
      <c r="A44" t="s">
        <v>18</v>
      </c>
      <c r="C44" s="66" t="s">
        <v>19</v>
      </c>
    </row>
    <row r="45" spans="1:5" x14ac:dyDescent="0.25">
      <c r="A45" s="78"/>
    </row>
    <row r="46" spans="1:5" ht="15.75" thickBot="1" x14ac:dyDescent="0.3">
      <c r="A46" t="s">
        <v>20</v>
      </c>
    </row>
    <row r="47" spans="1:5" ht="15.75" thickBot="1" x14ac:dyDescent="0.3">
      <c r="B47" s="99"/>
      <c r="C47" t="s">
        <v>21</v>
      </c>
      <c r="E47" t="s">
        <v>85</v>
      </c>
    </row>
  </sheetData>
  <mergeCells count="8">
    <mergeCell ref="E28:E31"/>
    <mergeCell ref="E32:E35"/>
    <mergeCell ref="E36:E39"/>
    <mergeCell ref="B5:C5"/>
    <mergeCell ref="E8:E11"/>
    <mergeCell ref="E12:E13"/>
    <mergeCell ref="E14:E21"/>
    <mergeCell ref="E22:E27"/>
  </mergeCells>
  <pageMargins left="0.7" right="0.7" top="0.9497916666666667" bottom="0.47" header="0.3" footer="0.3"/>
  <pageSetup scale="94" orientation="portrait" r:id="rId1"/>
  <headerFooter scaleWithDoc="0" alignWithMargins="0">
    <oddHeader>&amp;C&amp;"-,Bold"&amp;16Salary Rate Table&amp;"-,Regular"&amp;11
&amp;14(For Contracts with NO Salary Caps)</oddHeader>
  </headerFooter>
  <ignoredErrors>
    <ignoredError sqref="E8 E12 E14 E28 E32 E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DB38-F2F7-4FB6-B114-A9FA225569E8}">
  <dimension ref="B1:M35"/>
  <sheetViews>
    <sheetView tabSelected="1" view="pageLayout" zoomScaleNormal="100" workbookViewId="0">
      <selection activeCell="G33" sqref="G33"/>
    </sheetView>
  </sheetViews>
  <sheetFormatPr defaultRowHeight="15" x14ac:dyDescent="0.25"/>
  <cols>
    <col min="1" max="1" width="3.7109375" customWidth="1"/>
    <col min="2" max="2" width="18.140625" customWidth="1"/>
    <col min="3" max="3" width="13.42578125" customWidth="1"/>
    <col min="4" max="4" width="12.42578125" customWidth="1"/>
    <col min="5" max="5" width="15.5703125" customWidth="1"/>
    <col min="6" max="6" width="13.5703125" bestFit="1" customWidth="1"/>
    <col min="7" max="7" width="17.5703125" customWidth="1"/>
    <col min="8" max="8" width="3.7109375" customWidth="1"/>
    <col min="9" max="9" width="9.140625" hidden="1" customWidth="1"/>
    <col min="10" max="11" width="10.7109375" hidden="1" customWidth="1"/>
    <col min="12" max="12" width="9.85546875" hidden="1" customWidth="1"/>
    <col min="13" max="13" width="10.140625" hidden="1" customWidth="1"/>
  </cols>
  <sheetData>
    <row r="1" spans="2:13" ht="10.5" customHeight="1" thickBot="1" x14ac:dyDescent="0.3"/>
    <row r="2" spans="2:13" ht="19.5" thickBot="1" x14ac:dyDescent="0.35">
      <c r="B2" s="117" t="s">
        <v>23</v>
      </c>
      <c r="C2" s="118"/>
      <c r="D2" s="118"/>
      <c r="E2" s="118"/>
      <c r="F2" s="118"/>
      <c r="G2" s="119"/>
    </row>
    <row r="3" spans="2:13" x14ac:dyDescent="0.25">
      <c r="B3" s="1"/>
      <c r="C3" s="2"/>
      <c r="D3" s="3"/>
      <c r="E3" s="4"/>
      <c r="F3" s="4"/>
      <c r="G3" s="5"/>
    </row>
    <row r="4" spans="2:13" x14ac:dyDescent="0.25">
      <c r="B4" s="8"/>
      <c r="C4" s="67" t="s">
        <v>22</v>
      </c>
      <c r="D4" s="120" t="str">
        <f>' Salary_Rate_Table_NO_Cap'!$B$1</f>
        <v>We're The Greatest</v>
      </c>
      <c r="E4" s="120"/>
      <c r="G4" s="19"/>
    </row>
    <row r="5" spans="2:13" x14ac:dyDescent="0.25">
      <c r="B5" s="8"/>
      <c r="C5" s="38" t="s">
        <v>3</v>
      </c>
      <c r="D5" s="120">
        <f>' Salary_Rate_Table_NO_Cap'!$B$2</f>
        <v>23456</v>
      </c>
      <c r="E5" s="120"/>
      <c r="G5" s="19"/>
    </row>
    <row r="6" spans="2:13" x14ac:dyDescent="0.25">
      <c r="B6" s="8"/>
      <c r="C6" s="67" t="s">
        <v>4</v>
      </c>
      <c r="D6" s="121">
        <f>' Salary_Rate_Table_NO_Cap'!$B$3</f>
        <v>45287</v>
      </c>
      <c r="E6" s="120"/>
      <c r="G6" s="19"/>
    </row>
    <row r="7" spans="2:13" ht="15.75" thickBot="1" x14ac:dyDescent="0.3">
      <c r="B7" s="11"/>
      <c r="C7" s="12"/>
      <c r="D7" s="12"/>
      <c r="E7" s="13"/>
      <c r="F7" s="14"/>
      <c r="G7" s="15"/>
    </row>
    <row r="8" spans="2:13" ht="19.5" customHeight="1" x14ac:dyDescent="0.25">
      <c r="B8" s="1" t="s">
        <v>24</v>
      </c>
      <c r="C8" s="2"/>
      <c r="D8" s="2"/>
      <c r="E8" s="39" t="str">
        <f>' Salary_Rate_Table_NO_Cap'!$E$1</f>
        <v>XXX.XX%</v>
      </c>
      <c r="F8" s="9"/>
      <c r="G8" s="10"/>
    </row>
    <row r="9" spans="2:13" ht="6" customHeight="1" thickBot="1" x14ac:dyDescent="0.3">
      <c r="B9" s="11"/>
      <c r="C9" s="12"/>
      <c r="D9" s="12"/>
      <c r="E9" s="13"/>
      <c r="F9" s="14"/>
      <c r="G9" s="15"/>
    </row>
    <row r="10" spans="2:13" ht="15.75" thickBot="1" x14ac:dyDescent="0.3">
      <c r="B10" s="16" t="s">
        <v>61</v>
      </c>
      <c r="C10" s="3"/>
      <c r="D10" s="17">
        <v>3.7499999999999999E-2</v>
      </c>
      <c r="E10" s="3" t="s">
        <v>25</v>
      </c>
      <c r="F10" s="3"/>
      <c r="G10" s="18"/>
    </row>
    <row r="11" spans="2:13" ht="60" x14ac:dyDescent="0.25">
      <c r="B11" s="124"/>
      <c r="C11" s="125"/>
      <c r="D11" s="20" t="s">
        <v>26</v>
      </c>
      <c r="E11" s="20" t="s">
        <v>27</v>
      </c>
      <c r="F11" s="20" t="s">
        <v>28</v>
      </c>
      <c r="G11" s="21" t="s">
        <v>29</v>
      </c>
      <c r="I11" s="48" t="s">
        <v>30</v>
      </c>
      <c r="J11" s="48" t="s">
        <v>31</v>
      </c>
      <c r="K11" s="48" t="s">
        <v>32</v>
      </c>
      <c r="L11" s="48" t="s">
        <v>33</v>
      </c>
      <c r="M11" s="48" t="s">
        <v>34</v>
      </c>
    </row>
    <row r="12" spans="2:13" x14ac:dyDescent="0.25">
      <c r="B12" s="126" t="s">
        <v>35</v>
      </c>
      <c r="C12" s="127"/>
      <c r="D12" s="40">
        <v>1</v>
      </c>
      <c r="E12" s="68">
        <v>6</v>
      </c>
      <c r="F12" s="40">
        <f>((1+$D$10)^($E$12/12))-1</f>
        <v>1.8577439373168136E-2</v>
      </c>
      <c r="G12" s="41">
        <f>$D$12*(1+$F$12)</f>
        <v>1.0185774393731681</v>
      </c>
      <c r="I12" s="49">
        <f>12*(($D$10+1)^($E$12/12))/LN($D$10+1)</f>
        <v>332.01874820014325</v>
      </c>
      <c r="J12" s="50">
        <f>((1+(G12/D12-1))^(12/E12))-1</f>
        <v>3.7500000000000089E-2</v>
      </c>
      <c r="K12" s="38" t="b">
        <f>D10=ROUND(J12,10)</f>
        <v>1</v>
      </c>
      <c r="L12" s="52">
        <f>(1+D10)^(E12/12)</f>
        <v>1.0185774393731681</v>
      </c>
      <c r="M12" s="38" t="b">
        <f>G12=L12</f>
        <v>1</v>
      </c>
    </row>
    <row r="13" spans="2:13" ht="15.75" thickBot="1" x14ac:dyDescent="0.3">
      <c r="B13" s="128"/>
      <c r="C13" s="129"/>
      <c r="D13" s="22"/>
      <c r="E13" s="23"/>
      <c r="F13" s="12"/>
      <c r="G13" s="24"/>
      <c r="I13" s="51"/>
    </row>
    <row r="14" spans="2:13" x14ac:dyDescent="0.25">
      <c r="B14" s="124"/>
      <c r="C14" s="125"/>
      <c r="D14" s="25" t="s">
        <v>29</v>
      </c>
      <c r="E14" s="25" t="s">
        <v>36</v>
      </c>
      <c r="F14" s="25" t="s">
        <v>28</v>
      </c>
      <c r="G14" s="26" t="s">
        <v>37</v>
      </c>
    </row>
    <row r="15" spans="2:13" x14ac:dyDescent="0.25">
      <c r="B15" s="130" t="s">
        <v>38</v>
      </c>
      <c r="C15" s="131"/>
      <c r="D15" s="40">
        <f>$G$12</f>
        <v>1.0185774393731681</v>
      </c>
      <c r="E15" s="68">
        <v>36</v>
      </c>
      <c r="F15" s="40">
        <f>((1+$D$10)^($E$15/12))-1</f>
        <v>0.11677148437500029</v>
      </c>
      <c r="G15" s="41">
        <f>$D$15*(1+$F$15)</f>
        <v>1.1375182389196599</v>
      </c>
      <c r="I15" s="49">
        <f>12*(($D$10+1)^(($E$12+E15)/12))/LN($D$10+1)</f>
        <v>370.78907026780342</v>
      </c>
      <c r="J15" s="50">
        <f>((1+(G15/D15-1))^(12/E15))-1</f>
        <v>3.7500000000000089E-2</v>
      </c>
      <c r="K15" s="38" t="b">
        <f>D10=ROUND(J15,10)</f>
        <v>1</v>
      </c>
      <c r="L15" s="52">
        <f>(1+D10)^((E12+E15)/12)</f>
        <v>1.1375182389196599</v>
      </c>
      <c r="M15" s="38" t="b">
        <f>G15=L15</f>
        <v>1</v>
      </c>
    </row>
    <row r="16" spans="2:13" x14ac:dyDescent="0.25">
      <c r="B16" s="8"/>
      <c r="F16" s="27"/>
      <c r="G16" s="28"/>
      <c r="I16" s="50"/>
      <c r="J16" s="38"/>
      <c r="K16" s="38"/>
    </row>
    <row r="17" spans="2:13" ht="15" customHeight="1" x14ac:dyDescent="0.25">
      <c r="B17" s="8"/>
      <c r="D17" s="44" t="s">
        <v>39</v>
      </c>
      <c r="E17" s="47" t="str">
        <f>SUM(E15)&amp;" Months"</f>
        <v>36 Months</v>
      </c>
      <c r="F17" s="45" t="s">
        <v>40</v>
      </c>
      <c r="G17" s="46">
        <f>((12*(($D$10+1)^(($E$12+$E$15)/12))/LN($D$10+1))-(12*(($D$10+1)^($E$12/12))/LN($D$10+1)))/$E$15</f>
        <v>1.0769533907683382</v>
      </c>
      <c r="I17" s="49">
        <f>I15-I12</f>
        <v>38.770322067660175</v>
      </c>
      <c r="L17" s="52">
        <f>I17/E15</f>
        <v>1.0769533907683382</v>
      </c>
      <c r="M17" s="38" t="b">
        <f>G17=L17</f>
        <v>1</v>
      </c>
    </row>
    <row r="18" spans="2:13" ht="15.75" thickBot="1" x14ac:dyDescent="0.3">
      <c r="B18" s="11"/>
      <c r="C18" s="12"/>
      <c r="D18" s="12"/>
      <c r="E18" s="12"/>
      <c r="F18" s="12"/>
      <c r="G18" s="29"/>
    </row>
    <row r="19" spans="2:13" ht="55.15" customHeight="1" thickBot="1" x14ac:dyDescent="0.3">
      <c r="B19" s="122" t="s">
        <v>41</v>
      </c>
      <c r="C19" s="123"/>
      <c r="D19" s="30"/>
      <c r="E19" s="31" t="s">
        <v>42</v>
      </c>
      <c r="F19" s="31" t="s">
        <v>43</v>
      </c>
      <c r="G19" s="32" t="s">
        <v>44</v>
      </c>
    </row>
    <row r="20" spans="2:13" x14ac:dyDescent="0.25">
      <c r="B20" s="115" t="s">
        <v>45</v>
      </c>
      <c r="C20" s="116"/>
      <c r="D20" s="77" t="s">
        <v>46</v>
      </c>
      <c r="E20" s="105">
        <f>' Salary_Rate_Table_NO_Cap'!E8</f>
        <v>83.5</v>
      </c>
      <c r="F20" s="42">
        <f>$G$17</f>
        <v>1.0769533907683382</v>
      </c>
      <c r="G20" s="43">
        <f>ROUND(E20*F20,2)</f>
        <v>89.93</v>
      </c>
    </row>
    <row r="21" spans="2:13" x14ac:dyDescent="0.25">
      <c r="B21" s="111" t="s">
        <v>47</v>
      </c>
      <c r="C21" s="112"/>
      <c r="D21" s="71" t="s">
        <v>48</v>
      </c>
      <c r="E21" s="69">
        <f>' Salary_Rate_Table_NO_Cap'!E12</f>
        <v>72</v>
      </c>
      <c r="F21" s="72">
        <f t="shared" ref="F21:F27" si="0">$G$17</f>
        <v>1.0769533907683382</v>
      </c>
      <c r="G21" s="73">
        <f>ROUND(E21*F21,2)</f>
        <v>77.540000000000006</v>
      </c>
    </row>
    <row r="22" spans="2:13" x14ac:dyDescent="0.25">
      <c r="B22" s="111" t="s">
        <v>49</v>
      </c>
      <c r="C22" s="112"/>
      <c r="D22" s="71" t="s">
        <v>50</v>
      </c>
      <c r="E22" s="69">
        <f>' Salary_Rate_Table_NO_Cap'!E14</f>
        <v>61.33</v>
      </c>
      <c r="F22" s="72">
        <f t="shared" si="0"/>
        <v>1.0769533907683382</v>
      </c>
      <c r="G22" s="73">
        <f>ROUND(E22*F22,2)</f>
        <v>66.05</v>
      </c>
    </row>
    <row r="23" spans="2:13" x14ac:dyDescent="0.25">
      <c r="B23" s="111" t="s">
        <v>51</v>
      </c>
      <c r="C23" s="112"/>
      <c r="D23" s="71" t="s">
        <v>52</v>
      </c>
      <c r="E23" s="69">
        <f>' Salary_Rate_Table_NO_Cap'!E22</f>
        <v>48.75</v>
      </c>
      <c r="F23" s="72">
        <f t="shared" si="0"/>
        <v>1.0769533907683382</v>
      </c>
      <c r="G23" s="73">
        <f t="shared" ref="G23:G26" si="1">ROUND(E23*F23,2)</f>
        <v>52.5</v>
      </c>
    </row>
    <row r="24" spans="2:13" x14ac:dyDescent="0.25">
      <c r="B24" s="111" t="s">
        <v>53</v>
      </c>
      <c r="C24" s="112"/>
      <c r="D24" s="71" t="s">
        <v>54</v>
      </c>
      <c r="E24" s="69">
        <f>' Salary_Rate_Table_NO_Cap'!E28</f>
        <v>46</v>
      </c>
      <c r="F24" s="72">
        <f t="shared" si="0"/>
        <v>1.0769533907683382</v>
      </c>
      <c r="G24" s="73">
        <f t="shared" si="1"/>
        <v>49.54</v>
      </c>
    </row>
    <row r="25" spans="2:13" x14ac:dyDescent="0.25">
      <c r="B25" s="111" t="s">
        <v>55</v>
      </c>
      <c r="C25" s="112"/>
      <c r="D25" s="71" t="s">
        <v>56</v>
      </c>
      <c r="E25" s="69">
        <f>' Salary_Rate_Table_NO_Cap'!E32</f>
        <v>36</v>
      </c>
      <c r="F25" s="72">
        <f t="shared" si="0"/>
        <v>1.0769533907683382</v>
      </c>
      <c r="G25" s="73">
        <f t="shared" si="1"/>
        <v>38.770000000000003</v>
      </c>
    </row>
    <row r="26" spans="2:13" x14ac:dyDescent="0.25">
      <c r="B26" s="111" t="s">
        <v>57</v>
      </c>
      <c r="C26" s="112"/>
      <c r="D26" s="71" t="s">
        <v>58</v>
      </c>
      <c r="E26" s="69">
        <f>' Salary_Rate_Table_NO_Cap'!E36</f>
        <v>32</v>
      </c>
      <c r="F26" s="72">
        <f t="shared" si="0"/>
        <v>1.0769533907683382</v>
      </c>
      <c r="G26" s="73">
        <f t="shared" si="1"/>
        <v>34.46</v>
      </c>
    </row>
    <row r="27" spans="2:13" ht="15.75" thickBot="1" x14ac:dyDescent="0.3">
      <c r="B27" s="113" t="s">
        <v>59</v>
      </c>
      <c r="C27" s="114"/>
      <c r="D27" s="74" t="s">
        <v>60</v>
      </c>
      <c r="E27" s="70"/>
      <c r="F27" s="75">
        <f t="shared" si="0"/>
        <v>1.0769533907683382</v>
      </c>
      <c r="G27" s="76">
        <f>ROUND(E27*F27,2)</f>
        <v>0</v>
      </c>
    </row>
    <row r="28" spans="2:13" x14ac:dyDescent="0.25">
      <c r="E28" s="6"/>
      <c r="F28" s="7"/>
      <c r="G28" s="6"/>
    </row>
    <row r="29" spans="2:13" ht="18.75" customHeight="1" x14ac:dyDescent="0.25">
      <c r="B29" s="33"/>
      <c r="C29" s="33"/>
      <c r="D29" s="34"/>
      <c r="E29" t="s">
        <v>21</v>
      </c>
    </row>
    <row r="30" spans="2:13" x14ac:dyDescent="0.25">
      <c r="G30" s="106" t="s">
        <v>86</v>
      </c>
    </row>
    <row r="32" spans="2:13" x14ac:dyDescent="0.25">
      <c r="E32" s="35"/>
    </row>
    <row r="33" spans="7:7" x14ac:dyDescent="0.25">
      <c r="G33" s="36"/>
    </row>
    <row r="34" spans="7:7" x14ac:dyDescent="0.25">
      <c r="G34" s="37"/>
    </row>
    <row r="35" spans="7:7" x14ac:dyDescent="0.25">
      <c r="G35" s="37"/>
    </row>
  </sheetData>
  <sheetProtection insertRows="0"/>
  <mergeCells count="18">
    <mergeCell ref="B2:G2"/>
    <mergeCell ref="D4:E4"/>
    <mergeCell ref="D5:E5"/>
    <mergeCell ref="D6:E6"/>
    <mergeCell ref="B19:C19"/>
    <mergeCell ref="B11:C11"/>
    <mergeCell ref="B12:C12"/>
    <mergeCell ref="B13:C13"/>
    <mergeCell ref="B14:C14"/>
    <mergeCell ref="B15:C15"/>
    <mergeCell ref="B25:C25"/>
    <mergeCell ref="B26:C26"/>
    <mergeCell ref="B27:C27"/>
    <mergeCell ref="B20:C20"/>
    <mergeCell ref="B21:C21"/>
    <mergeCell ref="B22:C22"/>
    <mergeCell ref="B23:C23"/>
    <mergeCell ref="B24:C24"/>
  </mergeCells>
  <conditionalFormatting sqref="F12">
    <cfRule type="expression" dxfId="4" priority="4">
      <formula>$K$12&lt;&gt;TRUE</formula>
    </cfRule>
  </conditionalFormatting>
  <conditionalFormatting sqref="F15">
    <cfRule type="expression" dxfId="3" priority="3">
      <formula>$K$15&lt;&gt;TRUE</formula>
    </cfRule>
  </conditionalFormatting>
  <conditionalFormatting sqref="G12">
    <cfRule type="expression" dxfId="2" priority="5">
      <formula>$M$12&lt;&gt;TRUE</formula>
    </cfRule>
  </conditionalFormatting>
  <conditionalFormatting sqref="G15">
    <cfRule type="expression" dxfId="1" priority="2">
      <formula>$M$15&lt;&gt;TRUE</formula>
    </cfRule>
  </conditionalFormatting>
  <conditionalFormatting sqref="G17">
    <cfRule type="expression" dxfId="0" priority="1">
      <formula>$M$17&lt;&gt;TRUE</formula>
    </cfRule>
  </conditionalFormatting>
  <pageMargins left="0.7" right="0.7" top="0.75" bottom="0.75" header="0.3" footer="0.3"/>
  <pageSetup scale="87" orientation="portrait" r:id="rId1"/>
  <ignoredErrors>
    <ignoredError sqref="F21:F27 G21 G23:G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ontact xmlns="4adfa7b7-5def-41ae-a05a-fc4a39282b55">
      <UserInfo>
        <DisplayName>Oldenburg, William</DisplayName>
        <AccountId>108</AccountId>
        <AccountType/>
      </UserInfo>
    </DocumentContact>
    <f5c8743851a04707badefe72f77722cf xmlns="4adfa7b7-5def-41ae-a05a-fc4a39282b55">
      <Terms xmlns="http://schemas.microsoft.com/office/infopath/2007/PartnerControls"/>
    </f5c8743851a04707badefe72f77722cf>
    <SOSID xmlns="4adfa7b7-5def-41ae-a05a-fc4a39282b55" xsi:nil="true"/>
    <PlanType xmlns="4adfa7b7-5def-41ae-a05a-fc4a39282b55" xsi:nil="true"/>
    <TaxCatchAll xmlns="e0bb4d56-20b0-4492-89d3-0dae2021884b">
      <Value>74</Value>
    </TaxCatchAll>
    <m1a00253c0da4a4f88bcedc1a7192484 xmlns="4adfa7b7-5def-41ae-a05a-fc4a39282b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 or Template</TermName>
          <TermId xmlns="http://schemas.microsoft.com/office/infopath/2007/PartnerControls">dcb67866-fa19-4397-8b5d-bf0e03c988ba</TermId>
        </TermInfo>
      </Terms>
    </m1a00253c0da4a4f88bcedc1a7192484>
    <n2da71c8b2e64dc99f31fb33041e14ea xmlns="4adfa7b7-5def-41ae-a05a-fc4a39282b55">
      <Terms xmlns="http://schemas.microsoft.com/office/infopath/2007/PartnerControls"/>
    </n2da71c8b2e64dc99f31fb33041e14ea>
    <Issued xmlns="4adfa7b7-5def-41ae-a05a-fc4a39282b55">2022-10-12T04:00:00+00:00</Issued>
    <Ordering xmlns="4adfa7b7-5def-41ae-a05a-fc4a39282b55">250</Ordering>
    <oa3a96a80df04faa895d97b156ba698c xmlns="4adfa7b7-5def-41ae-a05a-fc4a39282b55">
      <Terms xmlns="http://schemas.microsoft.com/office/infopath/2007/PartnerControls"/>
    </oa3a96a80df04faa895d97b156ba698c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FC5183C9A8042B4749BFF1A4FFBB8" ma:contentTypeVersion="30" ma:contentTypeDescription="Create a new document." ma:contentTypeScope="" ma:versionID="1e9a8c62d349ad0cace0934a91ae70b5">
  <xsd:schema xmlns:xsd="http://www.w3.org/2001/XMLSchema" xmlns:xs="http://www.w3.org/2001/XMLSchema" xmlns:p="http://schemas.microsoft.com/office/2006/metadata/properties" xmlns:ns2="4adfa7b7-5def-41ae-a05a-fc4a39282b55" xmlns:ns3="e0bb4d56-20b0-4492-89d3-0dae2021884b" targetNamespace="http://schemas.microsoft.com/office/2006/metadata/properties" ma:root="true" ma:fieldsID="89c2207fdc84e3c6e13e4fae30f2b1b3" ns2:_="" ns3:_="">
    <xsd:import namespace="4adfa7b7-5def-41ae-a05a-fc4a39282b55"/>
    <xsd:import namespace="e0bb4d56-20b0-4492-89d3-0dae202188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lanType" minOccurs="0"/>
                <xsd:element ref="ns2:f5c8743851a04707badefe72f77722cf" minOccurs="0"/>
                <xsd:element ref="ns3:TaxCatchAll" minOccurs="0"/>
                <xsd:element ref="ns2:oa3a96a80df04faa895d97b156ba698c" minOccurs="0"/>
                <xsd:element ref="ns2:m1a00253c0da4a4f88bcedc1a7192484" minOccurs="0"/>
                <xsd:element ref="ns2:Issued" minOccurs="0"/>
                <xsd:element ref="ns2:n2da71c8b2e64dc99f31fb33041e14ea" minOccurs="0"/>
                <xsd:element ref="ns2:DocumentContact" minOccurs="0"/>
                <xsd:element ref="ns2:SOSID" minOccurs="0"/>
                <xsd:element ref="ns3:SharedWithUsers" minOccurs="0"/>
                <xsd:element ref="ns3:SharedWithDetails" minOccurs="0"/>
                <xsd:element ref="ns2:Orde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fa7b7-5def-41ae-a05a-fc4a39282b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lanType" ma:index="10" nillable="true" ma:displayName="Plan Type" ma:format="Dropdown" ma:internalName="PlanType">
      <xsd:simpleType>
        <xsd:restriction base="dms:Choice">
          <xsd:enumeration value="Curb"/>
          <xsd:enumeration value="Delineation"/>
          <xsd:enumeration value="Drainage"/>
          <xsd:enumeration value="Fence"/>
          <xsd:enumeration value="General"/>
          <xsd:enumeration value="Guardrail"/>
          <xsd:enumeration value="Handrail"/>
          <xsd:enumeration value="Headwall"/>
          <xsd:enumeration value="Mailbox"/>
          <xsd:enumeration value="Misc"/>
          <xsd:enumeration value="Pavement Marking"/>
          <xsd:enumeration value="Planting"/>
          <xsd:enumeration value="Signing"/>
          <xsd:enumeration value="Signal and Lighting"/>
          <xsd:enumeration value="Traffic Control"/>
          <xsd:enumeration value="Traffic Signals"/>
        </xsd:restriction>
      </xsd:simpleType>
    </xsd:element>
    <xsd:element name="f5c8743851a04707badefe72f77722cf" ma:index="12" nillable="true" ma:taxonomy="true" ma:internalName="f5c8743851a04707badefe72f77722cf" ma:taxonomyFieldName="Asset_x0020_Group_x0020_2" ma:displayName="Asset Group" ma:default="" ma:fieldId="{f5c87438-51a0-4707-bade-fe72f77722cf}" ma:sspId="44fb9b75-cab3-4a4d-9967-d20192e74e23" ma:termSetId="3d6b5a61-3993-453c-8fd4-080b46fe55b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a3a96a80df04faa895d97b156ba698c" ma:index="15" nillable="true" ma:taxonomy="true" ma:internalName="oa3a96a80df04faa895d97b156ba698c" ma:taxonomyFieldName="NHDOT_x0020_ORG" ma:displayName="Owner" ma:default="" ma:fieldId="{8a3a96a8-0df0-4faa-895d-97b156ba698c}" ma:sspId="44fb9b75-cab3-4a4d-9967-d20192e74e23" ma:termSetId="30dba818-795a-43d5-b03b-3692f79eb83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1a00253c0da4a4f88bcedc1a7192484" ma:index="17" nillable="true" ma:taxonomy="true" ma:internalName="m1a00253c0da4a4f88bcedc1a7192484" ma:taxonomyFieldName="Document_x0020_Type" ma:displayName="Document Type" ma:default="" ma:fieldId="{61a00253-c0da-4a4f-88bc-edc1a7192484}" ma:sspId="44fb9b75-cab3-4a4d-9967-d20192e74e23" ma:termSetId="c91a742f-5759-4900-a555-cd90f811c9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sued" ma:index="18" nillable="true" ma:displayName="Issued" ma:description="Date the document was Issued, Approved or Mandated." ma:format="DateOnly" ma:internalName="Issued">
      <xsd:simpleType>
        <xsd:restriction base="dms:DateTime"/>
      </xsd:simpleType>
    </xsd:element>
    <xsd:element name="n2da71c8b2e64dc99f31fb33041e14ea" ma:index="20" nillable="true" ma:taxonomy="true" ma:internalName="n2da71c8b2e64dc99f31fb33041e14ea" ma:taxonomyFieldName="NHDOT_x0020_ORG0" ma:displayName="Bureau" ma:default="" ma:fieldId="{72da71c8-b2e6-4dc9-9f31-fb33041e14ea}" ma:sspId="44fb9b75-cab3-4a4d-9967-d20192e74e23" ma:termSetId="30dba818-795a-43d5-b03b-3692f79eb8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ontact" ma:index="21" nillable="true" ma:displayName="Document Contact" ma:description="Person who is responsible for this document" ma:format="Dropdown" ma:list="UserInfo" ma:SharePointGroup="0" ma:internalName="Document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SID" ma:index="22" nillable="true" ma:displayName="SOS ID" ma:description="Number on the official SOS document" ma:format="Dropdown" ma:internalName="SOSID">
      <xsd:simpleType>
        <xsd:restriction base="dms:Text">
          <xsd:maxLength value="255"/>
        </xsd:restriction>
      </xsd:simpleType>
    </xsd:element>
    <xsd:element name="Ordering" ma:index="25" nillable="true" ma:displayName="Ordering" ma:description="Used to keep documents in a specific order" ma:format="Dropdown" ma:internalName="Ordering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b4d56-20b0-4492-89d3-0dae2021884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f76d13c-16b6-484e-ada3-f3a58a7fdbc3}" ma:internalName="TaxCatchAll" ma:showField="CatchAllData" ma:web="e0bb4d56-20b0-4492-89d3-0dae20218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33ED1C-7E98-4F11-9E0D-3F8130970EA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4adfa7b7-5def-41ae-a05a-fc4a39282b55"/>
    <ds:schemaRef ds:uri="http://schemas.microsoft.com/office/infopath/2007/PartnerControls"/>
    <ds:schemaRef ds:uri="e0bb4d56-20b0-4492-89d3-0dae2021884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55CA76-9150-4AF3-BF1B-DD39414CF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fa7b7-5def-41ae-a05a-fc4a39282b55"/>
    <ds:schemaRef ds:uri="e0bb4d56-20b0-4492-89d3-0dae202188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552C5A-BDA9-4994-AAF2-6835749830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Salary_Rate_Table_NO_Cap</vt:lpstr>
      <vt:lpstr>Salary_Rate_Calculation</vt:lpstr>
      <vt:lpstr>' Salary_Rate_Table_NO_Cap'!Print_Area</vt:lpstr>
      <vt:lpstr>Salary_Rate_Calculation!Print_Area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Dunn</dc:creator>
  <cp:keywords/>
  <dc:description/>
  <cp:lastModifiedBy>Reynolds, Tobey</cp:lastModifiedBy>
  <cp:revision/>
  <dcterms:created xsi:type="dcterms:W3CDTF">2022-07-20T16:59:21Z</dcterms:created>
  <dcterms:modified xsi:type="dcterms:W3CDTF">2023-12-27T18:17:32Z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0x01010027BFC5183C9A8042B4749BFF1A4FFBB8</vt:lpwstr>
  </property>
  <property fmtid="{D5CDD505-2E9C-101B-9397-08002B2CF9AE}" pid="3" name="Asset_x0020_Group_x0020_2">
    <vt:lpwstr/>
  </property>
  <property fmtid="{D5CDD505-2E9C-101B-9397-08002B2CF9AE}" pid="4" name="NHDOT_x0020_ORG0">
    <vt:lpwstr/>
  </property>
  <property fmtid="{D5CDD505-2E9C-101B-9397-08002B2CF9AE}" pid="5" name="NHDOT_x0020_ORG">
    <vt:lpwstr/>
  </property>
  <property fmtid="{D5CDD505-2E9C-101B-9397-08002B2CF9AE}" pid="6" name="Document Type">
    <vt:lpwstr>74;#Form or Template|dcb67866-fa19-4397-8b5d-bf0e03c988ba</vt:lpwstr>
  </property>
  <property fmtid="{D5CDD505-2E9C-101B-9397-08002B2CF9AE}" pid="7" name="NHDOT ORG">
    <vt:lpwstr/>
  </property>
  <property fmtid="{D5CDD505-2E9C-101B-9397-08002B2CF9AE}" pid="8" name="NHDOT ORG0">
    <vt:lpwstr/>
  </property>
  <property fmtid="{D5CDD505-2E9C-101B-9397-08002B2CF9AE}" pid="9" name="Asset Group 2">
    <vt:lpwstr/>
  </property>
</Properties>
</file>