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hgov-my.sharepoint.com/personal/trent_c_zanes_dot_nh_gov/Documents/Documents/Excel Workbooks/"/>
    </mc:Choice>
  </mc:AlternateContent>
  <xr:revisionPtr revIDLastSave="8" documentId="13_ncr:1_{BE4127B5-F4EC-4592-924F-E9B056EC07E9}" xr6:coauthVersionLast="47" xr6:coauthVersionMax="47" xr10:uidLastSave="{FDFB083A-0AAD-45AF-9BBF-41929C3DA102}"/>
  <bookViews>
    <workbookView xWindow="-120" yWindow="-120" windowWidth="29040" windowHeight="15990" xr2:uid="{0EE17562-9D5D-4279-BC10-D6268526C825}"/>
  </bookViews>
  <sheets>
    <sheet name="Minor Road" sheetId="1" r:id="rId1"/>
  </sheets>
  <definedNames>
    <definedName name="Additional_Lanes">'Minor Road'!$J$12</definedName>
    <definedName name="Approach_Grade">'Minor Road'!$J$10</definedName>
    <definedName name="Design_Speed">'Minor Road'!$J$8</definedName>
    <definedName name="Lane_Width">'Minor Road'!$J$9</definedName>
    <definedName name="Major_Road">'Minor Road'!$D$4</definedName>
    <definedName name="Median">'Minor Road'!$J$13</definedName>
    <definedName name="Median_Width">'Minor Road'!$J$14</definedName>
    <definedName name="Minor_Road">'Minor Road'!$D$5</definedName>
    <definedName name="More_Lanes">'Minor Road'!$J$11</definedName>
    <definedName name="Project">'Minor Road'!$D$3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F78" i="1"/>
  <c r="D82" i="1" s="1"/>
  <c r="I12" i="1"/>
  <c r="F126" i="1"/>
  <c r="F125" i="1"/>
  <c r="F124" i="1"/>
  <c r="F123" i="1"/>
  <c r="F102" i="1"/>
  <c r="F101" i="1"/>
  <c r="F100" i="1"/>
  <c r="F99" i="1"/>
  <c r="F103" i="1"/>
  <c r="D109" i="1" l="1"/>
  <c r="D130" i="1"/>
  <c r="E130" i="1" s="1"/>
  <c r="G130" i="1" s="1"/>
  <c r="D132" i="1"/>
  <c r="E132" i="1" s="1"/>
  <c r="G132" i="1" s="1"/>
  <c r="D131" i="1"/>
  <c r="E131" i="1" s="1"/>
  <c r="G131" i="1" s="1"/>
  <c r="D83" i="1"/>
  <c r="D84" i="1"/>
  <c r="D107" i="1"/>
  <c r="D108" i="1"/>
  <c r="E84" i="1" l="1"/>
  <c r="G84" i="1" s="1"/>
  <c r="E109" i="1"/>
  <c r="G109" i="1" s="1"/>
  <c r="E108" i="1"/>
  <c r="G108" i="1" s="1"/>
  <c r="E107" i="1"/>
  <c r="G107" i="1" s="1"/>
  <c r="E82" i="1"/>
  <c r="G82" i="1" s="1"/>
  <c r="E83" i="1"/>
  <c r="G83" i="1" s="1"/>
  <c r="F59" i="1"/>
  <c r="F58" i="1"/>
  <c r="F57" i="1"/>
  <c r="F56" i="1"/>
  <c r="F55" i="1"/>
  <c r="D65" i="1" l="1"/>
  <c r="E65" i="1" s="1"/>
  <c r="G65" i="1" s="1"/>
  <c r="D64" i="1"/>
  <c r="E64" i="1" s="1"/>
  <c r="G64" i="1" s="1"/>
  <c r="D63" i="1"/>
  <c r="E63" i="1" l="1"/>
  <c r="G63" i="1" s="1"/>
</calcChain>
</file>

<file path=xl/sharedStrings.xml><?xml version="1.0" encoding="utf-8"?>
<sst xmlns="http://schemas.openxmlformats.org/spreadsheetml/2006/main" count="115" uniqueCount="56">
  <si>
    <t>INTERSECTION SIGHT DISTANCE</t>
  </si>
  <si>
    <t>No</t>
  </si>
  <si>
    <t>Project:</t>
  </si>
  <si>
    <t>Major Road:</t>
  </si>
  <si>
    <t>Minor Road:</t>
  </si>
  <si>
    <t>Computed by:</t>
  </si>
  <si>
    <t>Checked by:</t>
  </si>
  <si>
    <t>Date:</t>
  </si>
  <si>
    <t>Criteria: (Cases B1, B2, B3, and F)</t>
  </si>
  <si>
    <t>Major Road Design Speed:</t>
  </si>
  <si>
    <t>Major Road Lane Width:</t>
  </si>
  <si>
    <t>Minor Road Approach Grade:</t>
  </si>
  <si>
    <t>Are there more than two lanes on Major Road? (Include Turn Lanes)</t>
  </si>
  <si>
    <t>AASHTO Figure 9-17</t>
  </si>
  <si>
    <t>CASE B - INTERSECTIONS WITH STOP CONTROL ON THE MINOR ROAD</t>
  </si>
  <si>
    <t>Note:  Case B1 applies to the right sight triangle (looking right)</t>
  </si>
  <si>
    <t>Time Gap Adjustments</t>
  </si>
  <si>
    <t>Cars</t>
  </si>
  <si>
    <t>Trucks</t>
  </si>
  <si>
    <t>Approach Grade</t>
  </si>
  <si>
    <t>AASHTO 2018, Table 9-6 Notes</t>
  </si>
  <si>
    <t>Value</t>
  </si>
  <si>
    <t>Reference</t>
  </si>
  <si>
    <t>Additional Lanes:</t>
  </si>
  <si>
    <t>Median Island(s):</t>
  </si>
  <si>
    <t>Approach Grade:</t>
  </si>
  <si>
    <t>Design Vehicle</t>
  </si>
  <si>
    <t>Passenger Car</t>
  </si>
  <si>
    <t>Single-Unit Truck</t>
  </si>
  <si>
    <t>Combination Truck</t>
  </si>
  <si>
    <t>Time     Gap</t>
  </si>
  <si>
    <t>Calculated</t>
  </si>
  <si>
    <t>Design</t>
  </si>
  <si>
    <t>Obstructions/Limits/Additional Notes</t>
  </si>
  <si>
    <t>Note:  Case B2 applies to the left sight triangle (looking left)</t>
  </si>
  <si>
    <t>AASHTO 2018, Table 9-8 Notes</t>
  </si>
  <si>
    <t>Notes:</t>
  </si>
  <si>
    <r>
      <rPr>
        <b/>
        <sz val="11"/>
        <color theme="1"/>
        <rFont val="Calibri"/>
        <family val="2"/>
      </rPr>
      <t>Decision Point</t>
    </r>
    <r>
      <rPr>
        <sz val="11"/>
        <color theme="1"/>
        <rFont val="Calibri"/>
        <family val="2"/>
      </rPr>
      <t xml:space="preserve"> should be in the center of the Minor Roadway preferrably 18.0' from the Major Road edge of traveled way (14.5' may be used as a minimum).</t>
    </r>
  </si>
  <si>
    <t>AASHTO 2018, Table 9-10 Notes</t>
  </si>
  <si>
    <t>Case B3 - Crossing Maneuver from the Minor Road</t>
  </si>
  <si>
    <t>Case B1 - Left Turn from Stop</t>
  </si>
  <si>
    <t>Case B2 - Right Turn from Stop</t>
  </si>
  <si>
    <t>Case F - Left Turn from the Major Road</t>
  </si>
  <si>
    <t>AASHTO 2018, Table 9-16 Notes</t>
  </si>
  <si>
    <t>Note:  Case F applies to vehicles stopped on the Major Road to turn left across opposing traffic.  The sight distance is looking forward from the turning vehicle.</t>
  </si>
  <si>
    <t>Note:  Case B3 applies to crossing Major Roads with less than six lanes.</t>
  </si>
  <si>
    <t>2.  b is measured along roadway</t>
  </si>
  <si>
    <r>
      <t>1.  a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and a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are </t>
    </r>
    <r>
      <rPr>
        <u/>
        <sz val="11"/>
        <color theme="1"/>
        <rFont val="Calibri"/>
        <family val="2"/>
      </rPr>
      <t>not</t>
    </r>
    <r>
      <rPr>
        <sz val="11"/>
        <color theme="1"/>
        <rFont val="Calibri"/>
        <family val="2"/>
      </rPr>
      <t xml:space="preserve"> used for locating the decision point</t>
    </r>
  </si>
  <si>
    <t>AASHTO 2018,                             Section 9.5.3.2.1</t>
  </si>
  <si>
    <t>Calculated*</t>
  </si>
  <si>
    <t>AASHTO 2018,                               Section 9.5.3.2.2</t>
  </si>
  <si>
    <t>AASHTO 2018,                               Section 9.5.3.2.3</t>
  </si>
  <si>
    <t>AASHTO 2018,                               Section 9.5.3.6</t>
  </si>
  <si>
    <r>
      <t>Intersection Sight Distance</t>
    </r>
    <r>
      <rPr>
        <b/>
        <vertAlign val="super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               (Length b in AASHTO Figure 9-17)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</si>
  <si>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ISD = 1.47 * Design Speed * Time Gap</t>
    </r>
  </si>
  <si>
    <t>Is there a Median on Major Road at Intersection?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</si>
</sst>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&quot; mph&quot;"/>
    <numFmt numFmtId="165" formatCode="0.0&quot; ft&quot;"/>
    <numFmt numFmtId="166" formatCode="m/d/yy;@"/>
    <numFmt numFmtId="167" formatCode="0.0&quot; s&quot;"/>
    <numFmt numFmtId="168" formatCode="0&quot; ft&quot;"/>
    <numFmt numFmtId="169" formatCode="0.000&quot; s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u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0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5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 indent="1"/>
    </xf>
    <xf numFmtId="0" fontId="2" fillId="3" borderId="10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 indent="1"/>
    </xf>
    <xf numFmtId="0" fontId="2" fillId="3" borderId="8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 indent="1"/>
    </xf>
    <xf numFmtId="0" fontId="3" fillId="4" borderId="3" xfId="0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right" indent="1"/>
    </xf>
    <xf numFmtId="167" fontId="2" fillId="3" borderId="14" xfId="0" applyNumberFormat="1" applyFont="1" applyFill="1" applyBorder="1" applyAlignment="1">
      <alignment horizontal="right" indent="1"/>
    </xf>
    <xf numFmtId="167" fontId="2" fillId="3" borderId="3" xfId="0" applyNumberFormat="1" applyFont="1" applyFill="1" applyBorder="1" applyAlignment="1">
      <alignment horizontal="right" indent="1"/>
    </xf>
    <xf numFmtId="0" fontId="2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indent="3"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indent="1"/>
    </xf>
    <xf numFmtId="0" fontId="2" fillId="2" borderId="1" xfId="0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9" fontId="2" fillId="2" borderId="6" xfId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center"/>
      <protection locked="0"/>
    </xf>
    <xf numFmtId="165" fontId="10" fillId="0" borderId="9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indent="2"/>
    </xf>
    <xf numFmtId="167" fontId="2" fillId="3" borderId="0" xfId="0" applyNumberFormat="1" applyFont="1" applyFill="1"/>
    <xf numFmtId="169" fontId="2" fillId="3" borderId="0" xfId="0" applyNumberFormat="1" applyFont="1" applyFill="1"/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top" indent="1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8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right" indent="1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31</xdr:row>
      <xdr:rowOff>38100</xdr:rowOff>
    </xdr:from>
    <xdr:to>
      <xdr:col>10</xdr:col>
      <xdr:colOff>323849</xdr:colOff>
      <xdr:row>45</xdr:row>
      <xdr:rowOff>167448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B43818-45E0-51E6-2533-914E349F2A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91" t="9203" r="2503" b="14034"/>
        <a:stretch/>
      </xdr:blipFill>
      <xdr:spPr>
        <a:xfrm>
          <a:off x="323849" y="6048375"/>
          <a:ext cx="5486400" cy="27963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323849</xdr:colOff>
      <xdr:row>17</xdr:row>
      <xdr:rowOff>114300</xdr:rowOff>
    </xdr:from>
    <xdr:to>
      <xdr:col>10</xdr:col>
      <xdr:colOff>323849</xdr:colOff>
      <xdr:row>30</xdr:row>
      <xdr:rowOff>127494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C60571-0BEA-41B0-7712-EF94A060DD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6561"/>
        <a:stretch/>
      </xdr:blipFill>
      <xdr:spPr>
        <a:xfrm>
          <a:off x="323849" y="3457575"/>
          <a:ext cx="5486400" cy="248969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0C4D-7DC4-4F55-A212-326AD8CF39C0}">
  <sheetPr codeName="Sheet1"/>
  <dimension ref="A1:L140"/>
  <sheetViews>
    <sheetView tabSelected="1" view="pageLayout" topLeftCell="B1" zoomScaleNormal="100" workbookViewId="0">
      <selection activeCell="D3" sqref="D3:F3"/>
    </sheetView>
  </sheetViews>
  <sheetFormatPr defaultColWidth="0" defaultRowHeight="15" zeroHeight="1" x14ac:dyDescent="0.25"/>
  <cols>
    <col min="1" max="1" width="9" style="14" hidden="1" customWidth="1"/>
    <col min="2" max="10" width="8" style="14" customWidth="1"/>
    <col min="11" max="11" width="10" style="14" customWidth="1"/>
    <col min="12" max="12" width="0.875" style="14" customWidth="1"/>
    <col min="13" max="16384" width="9" style="14" hidden="1"/>
  </cols>
  <sheetData>
    <row r="1" spans="2:11" ht="21" x14ac:dyDescent="0.3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" customHeight="1" x14ac:dyDescent="0.25"/>
    <row r="3" spans="2:11" x14ac:dyDescent="0.25">
      <c r="B3" s="63" t="s">
        <v>2</v>
      </c>
      <c r="C3" s="63"/>
      <c r="D3" s="64"/>
      <c r="E3" s="64"/>
      <c r="F3" s="64"/>
      <c r="G3" s="63" t="s">
        <v>5</v>
      </c>
      <c r="H3" s="63"/>
      <c r="I3" s="22"/>
      <c r="J3" s="21" t="s">
        <v>7</v>
      </c>
      <c r="K3" s="23"/>
    </row>
    <row r="4" spans="2:11" x14ac:dyDescent="0.25">
      <c r="B4" s="63" t="s">
        <v>3</v>
      </c>
      <c r="C4" s="63"/>
      <c r="D4" s="62"/>
      <c r="E4" s="62"/>
      <c r="F4" s="62"/>
      <c r="G4" s="63" t="s">
        <v>6</v>
      </c>
      <c r="H4" s="63"/>
      <c r="I4" s="22"/>
      <c r="J4" s="21" t="s">
        <v>7</v>
      </c>
      <c r="K4" s="23"/>
    </row>
    <row r="5" spans="2:11" x14ac:dyDescent="0.25">
      <c r="B5" s="63" t="s">
        <v>4</v>
      </c>
      <c r="C5" s="63"/>
      <c r="D5" s="62"/>
      <c r="E5" s="62"/>
      <c r="F5" s="62"/>
    </row>
    <row r="6" spans="2:11" x14ac:dyDescent="0.25"/>
    <row r="7" spans="2:11" x14ac:dyDescent="0.25">
      <c r="C7" s="15" t="s">
        <v>8</v>
      </c>
    </row>
    <row r="8" spans="2:11" x14ac:dyDescent="0.25">
      <c r="C8" s="1"/>
      <c r="D8" s="2"/>
      <c r="E8" s="2"/>
      <c r="F8" s="2"/>
      <c r="G8" s="2"/>
      <c r="H8" s="2"/>
      <c r="I8" s="3" t="s">
        <v>9</v>
      </c>
      <c r="J8" s="24">
        <v>30</v>
      </c>
    </row>
    <row r="9" spans="2:11" x14ac:dyDescent="0.25">
      <c r="C9" s="1"/>
      <c r="D9" s="2"/>
      <c r="E9" s="2"/>
      <c r="F9" s="2"/>
      <c r="G9" s="2"/>
      <c r="H9" s="2"/>
      <c r="I9" s="3" t="s">
        <v>10</v>
      </c>
      <c r="J9" s="25">
        <v>12</v>
      </c>
    </row>
    <row r="10" spans="2:11" x14ac:dyDescent="0.25">
      <c r="C10" s="1"/>
      <c r="D10" s="2"/>
      <c r="E10" s="2"/>
      <c r="F10" s="2"/>
      <c r="G10" s="2"/>
      <c r="H10" s="2"/>
      <c r="I10" s="3" t="s">
        <v>11</v>
      </c>
      <c r="J10" s="26">
        <v>0</v>
      </c>
    </row>
    <row r="11" spans="2:11" x14ac:dyDescent="0.25">
      <c r="C11" s="4"/>
      <c r="D11" s="5"/>
      <c r="E11" s="5"/>
      <c r="F11" s="5"/>
      <c r="G11" s="5"/>
      <c r="H11" s="5"/>
      <c r="I11" s="6" t="s">
        <v>12</v>
      </c>
      <c r="J11" s="27" t="s">
        <v>1</v>
      </c>
    </row>
    <row r="12" spans="2:11" x14ac:dyDescent="0.25">
      <c r="C12" s="7"/>
      <c r="D12" s="8"/>
      <c r="E12" s="8"/>
      <c r="F12" s="8"/>
      <c r="G12" s="8"/>
      <c r="H12" s="8"/>
      <c r="I12" s="9" t="str">
        <f>IF(More_Lanes&lt;&gt;"Yes","","Number of Additional Lanes from the left:")</f>
        <v/>
      </c>
      <c r="J12" s="29">
        <v>2</v>
      </c>
    </row>
    <row r="13" spans="2:11" x14ac:dyDescent="0.25">
      <c r="C13" s="4"/>
      <c r="D13" s="5"/>
      <c r="E13" s="5"/>
      <c r="F13" s="5"/>
      <c r="G13" s="5"/>
      <c r="H13" s="5"/>
      <c r="I13" s="6" t="s">
        <v>55</v>
      </c>
      <c r="J13" s="27" t="s">
        <v>1</v>
      </c>
    </row>
    <row r="14" spans="2:11" x14ac:dyDescent="0.25">
      <c r="C14" s="7"/>
      <c r="D14" s="8"/>
      <c r="E14" s="8"/>
      <c r="F14" s="8"/>
      <c r="G14" s="8"/>
      <c r="H14" s="8"/>
      <c r="I14" s="9" t="str">
        <f>IF(Median&lt;&gt;"Yes","","Total Width of Median:")</f>
        <v/>
      </c>
      <c r="J14" s="30">
        <v>12</v>
      </c>
    </row>
    <row r="15" spans="2:11" ht="7.5" customHeight="1" x14ac:dyDescent="0.25"/>
    <row r="16" spans="2:11" ht="15" customHeight="1" x14ac:dyDescent="0.25">
      <c r="C16" s="61" t="s">
        <v>37</v>
      </c>
      <c r="D16" s="61"/>
      <c r="E16" s="61"/>
      <c r="F16" s="61"/>
      <c r="G16" s="61"/>
      <c r="H16" s="61"/>
      <c r="I16" s="61"/>
      <c r="J16" s="61"/>
      <c r="K16" s="18"/>
    </row>
    <row r="17" spans="3:11" x14ac:dyDescent="0.25">
      <c r="C17" s="61"/>
      <c r="D17" s="61"/>
      <c r="E17" s="61"/>
      <c r="F17" s="61"/>
      <c r="G17" s="61"/>
      <c r="H17" s="61"/>
      <c r="I17" s="61"/>
      <c r="J17" s="61"/>
      <c r="K17" s="18"/>
    </row>
    <row r="18" spans="3:11" x14ac:dyDescent="0.25"/>
    <row r="19" spans="3:11" x14ac:dyDescent="0.25"/>
    <row r="20" spans="3:11" x14ac:dyDescent="0.25"/>
    <row r="21" spans="3:11" x14ac:dyDescent="0.25"/>
    <row r="22" spans="3:11" x14ac:dyDescent="0.25"/>
    <row r="23" spans="3:11" x14ac:dyDescent="0.25"/>
    <row r="24" spans="3:11" x14ac:dyDescent="0.25"/>
    <row r="25" spans="3:11" x14ac:dyDescent="0.25"/>
    <row r="26" spans="3:11" x14ac:dyDescent="0.25"/>
    <row r="27" spans="3:11" x14ac:dyDescent="0.25"/>
    <row r="28" spans="3:11" x14ac:dyDescent="0.25"/>
    <row r="29" spans="3:11" x14ac:dyDescent="0.25"/>
    <row r="30" spans="3:11" x14ac:dyDescent="0.25"/>
    <row r="31" spans="3:11" x14ac:dyDescent="0.25"/>
    <row r="32" spans="3:11" x14ac:dyDescent="0.25"/>
    <row r="33" spans="2:11" x14ac:dyDescent="0.25"/>
    <row r="34" spans="2:11" x14ac:dyDescent="0.25"/>
    <row r="35" spans="2:11" x14ac:dyDescent="0.25"/>
    <row r="36" spans="2:11" x14ac:dyDescent="0.25"/>
    <row r="37" spans="2:11" x14ac:dyDescent="0.25"/>
    <row r="38" spans="2:11" x14ac:dyDescent="0.25"/>
    <row r="39" spans="2:11" x14ac:dyDescent="0.25"/>
    <row r="40" spans="2:11" x14ac:dyDescent="0.25"/>
    <row r="41" spans="2:11" x14ac:dyDescent="0.25"/>
    <row r="42" spans="2:11" x14ac:dyDescent="0.25"/>
    <row r="43" spans="2:11" x14ac:dyDescent="0.25"/>
    <row r="44" spans="2:11" x14ac:dyDescent="0.25"/>
    <row r="45" spans="2:11" x14ac:dyDescent="0.25"/>
    <row r="46" spans="2:11" x14ac:dyDescent="0.25"/>
    <row r="47" spans="2:11" ht="18" x14ac:dyDescent="0.25">
      <c r="B47" s="19" t="s">
        <v>13</v>
      </c>
      <c r="E47" s="20" t="s">
        <v>36</v>
      </c>
      <c r="F47" s="38" t="s">
        <v>47</v>
      </c>
      <c r="G47" s="38"/>
      <c r="H47" s="38"/>
      <c r="I47" s="38"/>
      <c r="J47" s="38"/>
      <c r="K47" s="38"/>
    </row>
    <row r="48" spans="2:11" x14ac:dyDescent="0.25">
      <c r="F48" s="38" t="s">
        <v>46</v>
      </c>
      <c r="G48" s="38"/>
      <c r="H48" s="38"/>
      <c r="I48" s="38"/>
      <c r="J48" s="38"/>
      <c r="K48" s="38"/>
    </row>
    <row r="49" spans="1:11" x14ac:dyDescent="0.25">
      <c r="B49" s="15" t="s">
        <v>14</v>
      </c>
    </row>
    <row r="50" spans="1:11" x14ac:dyDescent="0.25"/>
    <row r="51" spans="1:11" x14ac:dyDescent="0.25">
      <c r="B51" s="15" t="s">
        <v>40</v>
      </c>
    </row>
    <row r="52" spans="1:11" x14ac:dyDescent="0.25">
      <c r="B52" s="17" t="s">
        <v>15</v>
      </c>
    </row>
    <row r="53" spans="1:11" x14ac:dyDescent="0.25"/>
    <row r="54" spans="1:11" x14ac:dyDescent="0.25">
      <c r="C54" s="43" t="s">
        <v>16</v>
      </c>
      <c r="D54" s="44"/>
      <c r="E54" s="45"/>
      <c r="F54" s="10" t="s">
        <v>21</v>
      </c>
      <c r="G54" s="43" t="s">
        <v>22</v>
      </c>
      <c r="H54" s="44"/>
      <c r="I54" s="44"/>
      <c r="J54" s="45"/>
    </row>
    <row r="55" spans="1:11" x14ac:dyDescent="0.25">
      <c r="C55" s="4" t="s">
        <v>23</v>
      </c>
      <c r="D55" s="5"/>
      <c r="E55" s="5" t="s">
        <v>17</v>
      </c>
      <c r="F55" s="11">
        <f>IF(More_Lanes="Yes",0.5*Additional_Lanes,0)</f>
        <v>0</v>
      </c>
      <c r="G55" s="46" t="s">
        <v>20</v>
      </c>
      <c r="H55" s="47"/>
      <c r="I55" s="47"/>
      <c r="J55" s="48"/>
    </row>
    <row r="56" spans="1:11" x14ac:dyDescent="0.25">
      <c r="C56" s="7"/>
      <c r="D56" s="8"/>
      <c r="E56" s="8" t="s">
        <v>18</v>
      </c>
      <c r="F56" s="12">
        <f>IF(More_Lanes="Yes",0.7*Additional_Lanes,0)</f>
        <v>0</v>
      </c>
      <c r="G56" s="49"/>
      <c r="H56" s="50"/>
      <c r="I56" s="50"/>
      <c r="J56" s="51"/>
    </row>
    <row r="57" spans="1:11" x14ac:dyDescent="0.25">
      <c r="C57" s="4" t="s">
        <v>24</v>
      </c>
      <c r="D57" s="5"/>
      <c r="E57" s="5" t="s">
        <v>17</v>
      </c>
      <c r="F57" s="11">
        <f>IF(Median="Yes",0.5*Median_Width/12,0)</f>
        <v>0</v>
      </c>
      <c r="G57" s="49"/>
      <c r="H57" s="50"/>
      <c r="I57" s="50"/>
      <c r="J57" s="51"/>
    </row>
    <row r="58" spans="1:11" x14ac:dyDescent="0.25">
      <c r="C58" s="7"/>
      <c r="D58" s="8"/>
      <c r="E58" s="8" t="s">
        <v>18</v>
      </c>
      <c r="F58" s="12">
        <f>IF(Median="Yes",0.7*Median_Width/12,0)</f>
        <v>0</v>
      </c>
      <c r="G58" s="49"/>
      <c r="H58" s="50"/>
      <c r="I58" s="50"/>
      <c r="J58" s="51"/>
    </row>
    <row r="59" spans="1:11" x14ac:dyDescent="0.25">
      <c r="B59" s="32"/>
      <c r="C59" s="1" t="s">
        <v>19</v>
      </c>
      <c r="D59" s="2"/>
      <c r="E59" s="2"/>
      <c r="F59" s="13">
        <f>IF(Approach_Grade&gt;0.03,(Approach_Grade*100)*0.2,0)</f>
        <v>0</v>
      </c>
      <c r="G59" s="52"/>
      <c r="H59" s="53"/>
      <c r="I59" s="53"/>
      <c r="J59" s="54"/>
    </row>
    <row r="60" spans="1:11" x14ac:dyDescent="0.25"/>
    <row r="61" spans="1:11" ht="30" customHeight="1" x14ac:dyDescent="0.25">
      <c r="B61" s="55" t="s">
        <v>26</v>
      </c>
      <c r="C61" s="55"/>
      <c r="D61" s="56" t="s">
        <v>30</v>
      </c>
      <c r="E61" s="56" t="s">
        <v>53</v>
      </c>
      <c r="F61" s="56"/>
      <c r="G61" s="56"/>
      <c r="H61" s="56"/>
      <c r="I61" s="55" t="s">
        <v>22</v>
      </c>
      <c r="J61" s="55"/>
      <c r="K61" s="55"/>
    </row>
    <row r="62" spans="1:11" x14ac:dyDescent="0.25">
      <c r="B62" s="55"/>
      <c r="C62" s="55"/>
      <c r="D62" s="56"/>
      <c r="E62" s="57" t="s">
        <v>49</v>
      </c>
      <c r="F62" s="57"/>
      <c r="G62" s="57" t="s">
        <v>32</v>
      </c>
      <c r="H62" s="57"/>
      <c r="I62" s="55"/>
      <c r="J62" s="55"/>
      <c r="K62" s="55"/>
    </row>
    <row r="63" spans="1:11" x14ac:dyDescent="0.25">
      <c r="A63" s="14">
        <v>1</v>
      </c>
      <c r="B63" s="39" t="s">
        <v>27</v>
      </c>
      <c r="C63" s="39"/>
      <c r="D63" s="13">
        <f>ROUND(7.5+F55+F57+F59,1)</f>
        <v>7.5</v>
      </c>
      <c r="E63" s="40">
        <f>1.47*Design_Speed*D63</f>
        <v>330.75</v>
      </c>
      <c r="F63" s="40"/>
      <c r="G63" s="41">
        <f>CEILING(E63,5)</f>
        <v>335</v>
      </c>
      <c r="H63" s="41"/>
      <c r="I63" s="42" t="s">
        <v>48</v>
      </c>
      <c r="J63" s="42"/>
      <c r="K63" s="42"/>
    </row>
    <row r="64" spans="1:11" x14ac:dyDescent="0.25">
      <c r="A64" s="14">
        <v>2</v>
      </c>
      <c r="B64" s="39" t="s">
        <v>28</v>
      </c>
      <c r="C64" s="39"/>
      <c r="D64" s="13">
        <f>ROUND(9.5+F56+F58+F59,1)</f>
        <v>9.5</v>
      </c>
      <c r="E64" s="40">
        <f>1.47*Design_Speed*D64</f>
        <v>418.95</v>
      </c>
      <c r="F64" s="40"/>
      <c r="G64" s="41">
        <f t="shared" ref="G64:G65" si="0">CEILING(E64,5)</f>
        <v>420</v>
      </c>
      <c r="H64" s="41"/>
      <c r="I64" s="42"/>
      <c r="J64" s="42"/>
      <c r="K64" s="42"/>
    </row>
    <row r="65" spans="1:11" x14ac:dyDescent="0.25">
      <c r="A65" s="14">
        <v>3</v>
      </c>
      <c r="B65" s="39" t="s">
        <v>29</v>
      </c>
      <c r="C65" s="39"/>
      <c r="D65" s="13">
        <f>ROUND(11.5+F56+F58+F59,1)</f>
        <v>11.5</v>
      </c>
      <c r="E65" s="40">
        <f>1.47*Design_Speed*D65</f>
        <v>507.15000000000003</v>
      </c>
      <c r="F65" s="40"/>
      <c r="G65" s="41">
        <f t="shared" si="0"/>
        <v>510</v>
      </c>
      <c r="H65" s="41"/>
      <c r="I65" s="42"/>
      <c r="J65" s="42"/>
      <c r="K65" s="42"/>
    </row>
    <row r="66" spans="1:11" ht="17.25" x14ac:dyDescent="0.25">
      <c r="B66" s="31" t="s">
        <v>54</v>
      </c>
    </row>
    <row r="67" spans="1:11" x14ac:dyDescent="0.25">
      <c r="B67" s="34" t="s">
        <v>33</v>
      </c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5"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5"/>
    <row r="74" spans="1:11" x14ac:dyDescent="0.25">
      <c r="B74" s="15" t="s">
        <v>41</v>
      </c>
    </row>
    <row r="75" spans="1:11" x14ac:dyDescent="0.25">
      <c r="B75" s="17" t="s">
        <v>34</v>
      </c>
    </row>
    <row r="76" spans="1:11" x14ac:dyDescent="0.25"/>
    <row r="77" spans="1:11" x14ac:dyDescent="0.25">
      <c r="C77" s="43" t="s">
        <v>16</v>
      </c>
      <c r="D77" s="44"/>
      <c r="E77" s="45"/>
      <c r="F77" s="10" t="s">
        <v>21</v>
      </c>
      <c r="G77" s="43" t="s">
        <v>22</v>
      </c>
      <c r="H77" s="44"/>
      <c r="I77" s="44"/>
      <c r="J77" s="45"/>
    </row>
    <row r="78" spans="1:11" x14ac:dyDescent="0.25">
      <c r="C78" s="1" t="s">
        <v>25</v>
      </c>
      <c r="D78" s="2"/>
      <c r="E78" s="2"/>
      <c r="F78" s="13">
        <f>IF(Approach_Grade&gt;0.03,(Approach_Grade*100)*0.1,0)</f>
        <v>0</v>
      </c>
      <c r="G78" s="58" t="s">
        <v>35</v>
      </c>
      <c r="H78" s="59"/>
      <c r="I78" s="59"/>
      <c r="J78" s="60"/>
    </row>
    <row r="79" spans="1:11" x14ac:dyDescent="0.25"/>
    <row r="80" spans="1:11" ht="30" customHeight="1" x14ac:dyDescent="0.25">
      <c r="B80" s="55" t="s">
        <v>26</v>
      </c>
      <c r="C80" s="55"/>
      <c r="D80" s="56" t="s">
        <v>30</v>
      </c>
      <c r="E80" s="56" t="s">
        <v>53</v>
      </c>
      <c r="F80" s="56"/>
      <c r="G80" s="56"/>
      <c r="H80" s="56"/>
      <c r="I80" s="55" t="s">
        <v>22</v>
      </c>
      <c r="J80" s="55"/>
      <c r="K80" s="55"/>
    </row>
    <row r="81" spans="1:11" x14ac:dyDescent="0.25">
      <c r="B81" s="55"/>
      <c r="C81" s="55"/>
      <c r="D81" s="56"/>
      <c r="E81" s="57" t="s">
        <v>49</v>
      </c>
      <c r="F81" s="57"/>
      <c r="G81" s="57" t="s">
        <v>32</v>
      </c>
      <c r="H81" s="57"/>
      <c r="I81" s="55"/>
      <c r="J81" s="55"/>
      <c r="K81" s="55"/>
    </row>
    <row r="82" spans="1:11" x14ac:dyDescent="0.25">
      <c r="A82" s="14">
        <v>1</v>
      </c>
      <c r="B82" s="39" t="s">
        <v>27</v>
      </c>
      <c r="C82" s="39"/>
      <c r="D82" s="13">
        <f>ROUND(6.5+$F$78,1)</f>
        <v>6.5</v>
      </c>
      <c r="E82" s="40">
        <f>1.47*Design_Speed*D82</f>
        <v>286.65000000000003</v>
      </c>
      <c r="F82" s="40"/>
      <c r="G82" s="41">
        <f>CEILING(E82,5)</f>
        <v>290</v>
      </c>
      <c r="H82" s="41"/>
      <c r="I82" s="42" t="s">
        <v>50</v>
      </c>
      <c r="J82" s="42"/>
      <c r="K82" s="42"/>
    </row>
    <row r="83" spans="1:11" x14ac:dyDescent="0.25">
      <c r="A83" s="14">
        <v>2</v>
      </c>
      <c r="B83" s="39" t="s">
        <v>28</v>
      </c>
      <c r="C83" s="39"/>
      <c r="D83" s="13">
        <f>ROUND(8.5+$F$78,1)</f>
        <v>8.5</v>
      </c>
      <c r="E83" s="40">
        <f>1.47*Design_Speed*D83</f>
        <v>374.85</v>
      </c>
      <c r="F83" s="40"/>
      <c r="G83" s="41">
        <f t="shared" ref="G83:G84" si="1">CEILING(E83,5)</f>
        <v>375</v>
      </c>
      <c r="H83" s="41"/>
      <c r="I83" s="42"/>
      <c r="J83" s="42"/>
      <c r="K83" s="42"/>
    </row>
    <row r="84" spans="1:11" x14ac:dyDescent="0.25">
      <c r="A84" s="14">
        <v>3</v>
      </c>
      <c r="B84" s="39" t="s">
        <v>29</v>
      </c>
      <c r="C84" s="39"/>
      <c r="D84" s="13">
        <f>ROUND(10.5+$F$78,1)</f>
        <v>10.5</v>
      </c>
      <c r="E84" s="40">
        <f>1.47*Design_Speed*D84</f>
        <v>463.05</v>
      </c>
      <c r="F84" s="40"/>
      <c r="G84" s="41">
        <f t="shared" si="1"/>
        <v>465</v>
      </c>
      <c r="H84" s="41"/>
      <c r="I84" s="42"/>
      <c r="J84" s="42"/>
      <c r="K84" s="42"/>
    </row>
    <row r="85" spans="1:11" ht="17.25" x14ac:dyDescent="0.25">
      <c r="B85" s="31" t="s">
        <v>54</v>
      </c>
    </row>
    <row r="86" spans="1:11" x14ac:dyDescent="0.25">
      <c r="B86" s="34" t="s">
        <v>33</v>
      </c>
      <c r="C86" s="34"/>
      <c r="D86" s="34"/>
      <c r="E86" s="34"/>
      <c r="F86" s="34"/>
      <c r="G86" s="34"/>
      <c r="H86" s="34"/>
      <c r="I86" s="34"/>
      <c r="J86" s="34"/>
      <c r="K86" s="34"/>
    </row>
    <row r="87" spans="1:11" x14ac:dyDescent="0.25"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x14ac:dyDescent="0.25"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x14ac:dyDescent="0.25"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x14ac:dyDescent="0.25"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x14ac:dyDescent="0.25"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x14ac:dyDescent="0.25">
      <c r="B95" s="15" t="s">
        <v>39</v>
      </c>
    </row>
    <row r="96" spans="1:11" x14ac:dyDescent="0.25">
      <c r="B96" s="17" t="s">
        <v>45</v>
      </c>
    </row>
    <row r="97" spans="1:11" ht="12" customHeight="1" x14ac:dyDescent="0.25"/>
    <row r="98" spans="1:11" x14ac:dyDescent="0.25">
      <c r="C98" s="43" t="s">
        <v>16</v>
      </c>
      <c r="D98" s="44"/>
      <c r="E98" s="45"/>
      <c r="F98" s="10" t="s">
        <v>21</v>
      </c>
      <c r="G98" s="43" t="s">
        <v>22</v>
      </c>
      <c r="H98" s="44"/>
      <c r="I98" s="44"/>
      <c r="J98" s="45"/>
    </row>
    <row r="99" spans="1:11" x14ac:dyDescent="0.25">
      <c r="C99" s="4" t="s">
        <v>23</v>
      </c>
      <c r="D99" s="5"/>
      <c r="E99" s="5" t="s">
        <v>17</v>
      </c>
      <c r="F99" s="11">
        <f>IF(More_Lanes="Yes",0.5*Additional_Lanes,0)</f>
        <v>0</v>
      </c>
      <c r="G99" s="46" t="s">
        <v>38</v>
      </c>
      <c r="H99" s="47"/>
      <c r="I99" s="47"/>
      <c r="J99" s="48"/>
    </row>
    <row r="100" spans="1:11" x14ac:dyDescent="0.25">
      <c r="C100" s="7"/>
      <c r="D100" s="8"/>
      <c r="E100" s="8" t="s">
        <v>18</v>
      </c>
      <c r="F100" s="12">
        <f>IF(More_Lanes="Yes",0.7*Additional_Lanes,0)</f>
        <v>0</v>
      </c>
      <c r="G100" s="49"/>
      <c r="H100" s="50"/>
      <c r="I100" s="50"/>
      <c r="J100" s="51"/>
    </row>
    <row r="101" spans="1:11" x14ac:dyDescent="0.25">
      <c r="C101" s="4" t="s">
        <v>24</v>
      </c>
      <c r="D101" s="5"/>
      <c r="E101" s="5" t="s">
        <v>17</v>
      </c>
      <c r="F101" s="11">
        <f>IF(Median="Yes",0.5*Median_Width/12,0)</f>
        <v>0</v>
      </c>
      <c r="G101" s="49"/>
      <c r="H101" s="50"/>
      <c r="I101" s="50"/>
      <c r="J101" s="51"/>
    </row>
    <row r="102" spans="1:11" x14ac:dyDescent="0.25">
      <c r="C102" s="7"/>
      <c r="D102" s="8"/>
      <c r="E102" s="8" t="s">
        <v>18</v>
      </c>
      <c r="F102" s="12">
        <f>IF(Median="Yes",0.7*Median_Width/12,0)</f>
        <v>0</v>
      </c>
      <c r="G102" s="49"/>
      <c r="H102" s="50"/>
      <c r="I102" s="50"/>
      <c r="J102" s="51"/>
    </row>
    <row r="103" spans="1:11" x14ac:dyDescent="0.25">
      <c r="B103" s="33"/>
      <c r="C103" s="1" t="s">
        <v>25</v>
      </c>
      <c r="D103" s="2"/>
      <c r="E103" s="2"/>
      <c r="F103" s="13">
        <f>IF(Approach_Grade&gt;0.03,(Approach_Grade*100)*0.2,0)</f>
        <v>0</v>
      </c>
      <c r="G103" s="52"/>
      <c r="H103" s="53"/>
      <c r="I103" s="53"/>
      <c r="J103" s="54"/>
    </row>
    <row r="104" spans="1:11" x14ac:dyDescent="0.25"/>
    <row r="105" spans="1:11" ht="30" customHeight="1" x14ac:dyDescent="0.25">
      <c r="B105" s="55" t="s">
        <v>26</v>
      </c>
      <c r="C105" s="55"/>
      <c r="D105" s="56" t="s">
        <v>30</v>
      </c>
      <c r="E105" s="56" t="s">
        <v>53</v>
      </c>
      <c r="F105" s="56"/>
      <c r="G105" s="56"/>
      <c r="H105" s="56"/>
      <c r="I105" s="55" t="s">
        <v>22</v>
      </c>
      <c r="J105" s="55"/>
      <c r="K105" s="55"/>
    </row>
    <row r="106" spans="1:11" x14ac:dyDescent="0.25">
      <c r="B106" s="55"/>
      <c r="C106" s="55"/>
      <c r="D106" s="56"/>
      <c r="E106" s="57" t="s">
        <v>49</v>
      </c>
      <c r="F106" s="57"/>
      <c r="G106" s="57" t="s">
        <v>32</v>
      </c>
      <c r="H106" s="57"/>
      <c r="I106" s="55"/>
      <c r="J106" s="55"/>
      <c r="K106" s="55"/>
    </row>
    <row r="107" spans="1:11" x14ac:dyDescent="0.25">
      <c r="A107" s="14">
        <v>1</v>
      </c>
      <c r="B107" s="39" t="s">
        <v>27</v>
      </c>
      <c r="C107" s="39"/>
      <c r="D107" s="13">
        <f>ROUND(6.5+F99+F101+F103,1)</f>
        <v>6.5</v>
      </c>
      <c r="E107" s="40">
        <f>1.47*Design_Speed*D107</f>
        <v>286.65000000000003</v>
      </c>
      <c r="F107" s="40"/>
      <c r="G107" s="41">
        <f>CEILING(E107,5)</f>
        <v>290</v>
      </c>
      <c r="H107" s="41"/>
      <c r="I107" s="42" t="s">
        <v>51</v>
      </c>
      <c r="J107" s="42"/>
      <c r="K107" s="42"/>
    </row>
    <row r="108" spans="1:11" x14ac:dyDescent="0.25">
      <c r="A108" s="14">
        <v>2</v>
      </c>
      <c r="B108" s="39" t="s">
        <v>28</v>
      </c>
      <c r="C108" s="39"/>
      <c r="D108" s="13">
        <f>ROUND(8.5+F100+F102+F103,1)</f>
        <v>8.5</v>
      </c>
      <c r="E108" s="40">
        <f>1.47*Design_Speed*D108</f>
        <v>374.85</v>
      </c>
      <c r="F108" s="40"/>
      <c r="G108" s="41">
        <f t="shared" ref="G108:G109" si="2">CEILING(E108,5)</f>
        <v>375</v>
      </c>
      <c r="H108" s="41"/>
      <c r="I108" s="42"/>
      <c r="J108" s="42"/>
      <c r="K108" s="42"/>
    </row>
    <row r="109" spans="1:11" x14ac:dyDescent="0.25">
      <c r="A109" s="14">
        <v>3</v>
      </c>
      <c r="B109" s="39" t="s">
        <v>29</v>
      </c>
      <c r="C109" s="39"/>
      <c r="D109" s="13">
        <f>ROUND(10.5+F100+F102+F103,1)</f>
        <v>10.5</v>
      </c>
      <c r="E109" s="40">
        <f>1.47*Design_Speed*D109</f>
        <v>463.05</v>
      </c>
      <c r="F109" s="40"/>
      <c r="G109" s="41">
        <f t="shared" si="2"/>
        <v>465</v>
      </c>
      <c r="H109" s="41"/>
      <c r="I109" s="42"/>
      <c r="J109" s="42"/>
      <c r="K109" s="42"/>
    </row>
    <row r="110" spans="1:11" ht="17.25" x14ac:dyDescent="0.25">
      <c r="B110" s="31" t="s">
        <v>54</v>
      </c>
    </row>
    <row r="111" spans="1:11" x14ac:dyDescent="0.25">
      <c r="B111" s="34" t="s">
        <v>33</v>
      </c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2:11" x14ac:dyDescent="0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2:11" x14ac:dyDescent="0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2:11" x14ac:dyDescent="0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2:11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2:11" ht="12" customHeight="1" x14ac:dyDescent="0.25"/>
    <row r="118" spans="2:11" x14ac:dyDescent="0.25">
      <c r="B118" s="15" t="s">
        <v>42</v>
      </c>
    </row>
    <row r="119" spans="2:11" s="16" customFormat="1" ht="12.75" x14ac:dyDescent="0.2">
      <c r="B119" s="36" t="s">
        <v>44</v>
      </c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2:11" s="16" customFormat="1" ht="12.75" x14ac:dyDescent="0.2"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2:11" ht="11.25" customHeight="1" x14ac:dyDescent="0.25"/>
    <row r="122" spans="2:11" x14ac:dyDescent="0.25">
      <c r="C122" s="43" t="s">
        <v>16</v>
      </c>
      <c r="D122" s="44"/>
      <c r="E122" s="45"/>
      <c r="F122" s="10" t="s">
        <v>21</v>
      </c>
      <c r="G122" s="43" t="s">
        <v>22</v>
      </c>
      <c r="H122" s="44"/>
      <c r="I122" s="44"/>
      <c r="J122" s="45"/>
    </row>
    <row r="123" spans="2:11" x14ac:dyDescent="0.25">
      <c r="C123" s="4" t="s">
        <v>23</v>
      </c>
      <c r="D123" s="5"/>
      <c r="E123" s="5" t="s">
        <v>17</v>
      </c>
      <c r="F123" s="11">
        <f>IF(More_Lanes="Yes",0.5*Additional_Lanes,0)</f>
        <v>0</v>
      </c>
      <c r="G123" s="46" t="s">
        <v>43</v>
      </c>
      <c r="H123" s="47"/>
      <c r="I123" s="47"/>
      <c r="J123" s="48"/>
    </row>
    <row r="124" spans="2:11" x14ac:dyDescent="0.25">
      <c r="C124" s="7"/>
      <c r="D124" s="8"/>
      <c r="E124" s="8" t="s">
        <v>18</v>
      </c>
      <c r="F124" s="12">
        <f>IF(More_Lanes="Yes",0.7*Additional_Lanes,0)</f>
        <v>0</v>
      </c>
      <c r="G124" s="49"/>
      <c r="H124" s="50"/>
      <c r="I124" s="50"/>
      <c r="J124" s="51"/>
    </row>
    <row r="125" spans="2:11" x14ac:dyDescent="0.25">
      <c r="C125" s="4" t="s">
        <v>24</v>
      </c>
      <c r="D125" s="5"/>
      <c r="E125" s="5" t="s">
        <v>17</v>
      </c>
      <c r="F125" s="11">
        <f>IF(Median="Yes",0.5*Median_Width/12,0)</f>
        <v>0</v>
      </c>
      <c r="G125" s="49"/>
      <c r="H125" s="50"/>
      <c r="I125" s="50"/>
      <c r="J125" s="51"/>
    </row>
    <row r="126" spans="2:11" x14ac:dyDescent="0.25">
      <c r="C126" s="7"/>
      <c r="D126" s="8"/>
      <c r="E126" s="8" t="s">
        <v>18</v>
      </c>
      <c r="F126" s="12">
        <f>IF(Median="Yes",0.7*Median_Width/12,0)</f>
        <v>0</v>
      </c>
      <c r="G126" s="52"/>
      <c r="H126" s="53"/>
      <c r="I126" s="53"/>
      <c r="J126" s="54"/>
    </row>
    <row r="127" spans="2:11" x14ac:dyDescent="0.25"/>
    <row r="128" spans="2:11" ht="30" customHeight="1" x14ac:dyDescent="0.25">
      <c r="B128" s="55" t="s">
        <v>26</v>
      </c>
      <c r="C128" s="55"/>
      <c r="D128" s="56" t="s">
        <v>30</v>
      </c>
      <c r="E128" s="56" t="s">
        <v>53</v>
      </c>
      <c r="F128" s="56"/>
      <c r="G128" s="56"/>
      <c r="H128" s="56"/>
      <c r="I128" s="55" t="s">
        <v>22</v>
      </c>
      <c r="J128" s="55"/>
      <c r="K128" s="55"/>
    </row>
    <row r="129" spans="1:11" x14ac:dyDescent="0.25">
      <c r="B129" s="55"/>
      <c r="C129" s="55"/>
      <c r="D129" s="56"/>
      <c r="E129" s="57" t="s">
        <v>31</v>
      </c>
      <c r="F129" s="57"/>
      <c r="G129" s="57" t="s">
        <v>32</v>
      </c>
      <c r="H129" s="57"/>
      <c r="I129" s="55"/>
      <c r="J129" s="55"/>
      <c r="K129" s="55"/>
    </row>
    <row r="130" spans="1:11" x14ac:dyDescent="0.25">
      <c r="A130" s="14">
        <v>1</v>
      </c>
      <c r="B130" s="39" t="s">
        <v>27</v>
      </c>
      <c r="C130" s="39"/>
      <c r="D130" s="13">
        <f>ROUND(5.5+F123+F125,1)</f>
        <v>5.5</v>
      </c>
      <c r="E130" s="40">
        <f>1.47*Design_Speed*D130</f>
        <v>242.55</v>
      </c>
      <c r="F130" s="40"/>
      <c r="G130" s="41">
        <f>CEILING(E130,5)</f>
        <v>245</v>
      </c>
      <c r="H130" s="41"/>
      <c r="I130" s="42" t="s">
        <v>52</v>
      </c>
      <c r="J130" s="42"/>
      <c r="K130" s="42"/>
    </row>
    <row r="131" spans="1:11" x14ac:dyDescent="0.25">
      <c r="A131" s="14">
        <v>2</v>
      </c>
      <c r="B131" s="39" t="s">
        <v>28</v>
      </c>
      <c r="C131" s="39"/>
      <c r="D131" s="13">
        <f>ROUND(6.5+F124+F126,1)</f>
        <v>6.5</v>
      </c>
      <c r="E131" s="40">
        <f>1.47*Design_Speed*D131</f>
        <v>286.65000000000003</v>
      </c>
      <c r="F131" s="40"/>
      <c r="G131" s="41">
        <f t="shared" ref="G131:G132" si="3">CEILING(E131,5)</f>
        <v>290</v>
      </c>
      <c r="H131" s="41"/>
      <c r="I131" s="42"/>
      <c r="J131" s="42"/>
      <c r="K131" s="42"/>
    </row>
    <row r="132" spans="1:11" x14ac:dyDescent="0.25">
      <c r="A132" s="14">
        <v>3</v>
      </c>
      <c r="B132" s="39" t="s">
        <v>29</v>
      </c>
      <c r="C132" s="39"/>
      <c r="D132" s="13">
        <f>ROUND(7.5+F124+F126,1)</f>
        <v>7.5</v>
      </c>
      <c r="E132" s="40">
        <f>1.47*Design_Speed*D132</f>
        <v>330.75</v>
      </c>
      <c r="F132" s="40"/>
      <c r="G132" s="41">
        <f t="shared" si="3"/>
        <v>335</v>
      </c>
      <c r="H132" s="41"/>
      <c r="I132" s="42"/>
      <c r="J132" s="42"/>
      <c r="K132" s="42"/>
    </row>
    <row r="133" spans="1:11" ht="17.25" x14ac:dyDescent="0.25">
      <c r="B133" s="31" t="s">
        <v>54</v>
      </c>
    </row>
    <row r="134" spans="1:11" x14ac:dyDescent="0.25">
      <c r="B134" s="34" t="s">
        <v>33</v>
      </c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x14ac:dyDescent="0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x14ac:dyDescent="0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x14ac:dyDescent="0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x14ac:dyDescent="0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x14ac:dyDescent="0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x14ac:dyDescent="0.25"/>
  </sheetData>
  <sheetProtection algorithmName="SHA-512" hashValue="D/GzfXfFnnFQ8R+DnLi/N0yngdaQr+yvy1D3fC0WenpK7u04zVeMCNy1KJ/WhyZtyxafYWSSjIyPRHnk+pfUOw==" saltValue="lL+cSYs3qY+eUOQpFTs9JQ==" spinCount="100000" sheet="1" objects="1" scenarios="1"/>
  <mergeCells count="97">
    <mergeCell ref="C16:J17"/>
    <mergeCell ref="D5:F5"/>
    <mergeCell ref="G3:H3"/>
    <mergeCell ref="G4:H4"/>
    <mergeCell ref="D4:F4"/>
    <mergeCell ref="D3:F3"/>
    <mergeCell ref="B5:C5"/>
    <mergeCell ref="B4:C4"/>
    <mergeCell ref="B3:C3"/>
    <mergeCell ref="G54:J54"/>
    <mergeCell ref="C54:E54"/>
    <mergeCell ref="G55:J59"/>
    <mergeCell ref="B63:C63"/>
    <mergeCell ref="B64:C64"/>
    <mergeCell ref="I61:K62"/>
    <mergeCell ref="E64:F64"/>
    <mergeCell ref="E61:H61"/>
    <mergeCell ref="G62:H62"/>
    <mergeCell ref="E62:F62"/>
    <mergeCell ref="D61:D62"/>
    <mergeCell ref="B61:C62"/>
    <mergeCell ref="I63:K65"/>
    <mergeCell ref="B67:K67"/>
    <mergeCell ref="B68:K72"/>
    <mergeCell ref="C77:E77"/>
    <mergeCell ref="G77:J77"/>
    <mergeCell ref="B65:C65"/>
    <mergeCell ref="G65:H65"/>
    <mergeCell ref="G64:H64"/>
    <mergeCell ref="G63:H63"/>
    <mergeCell ref="E65:F65"/>
    <mergeCell ref="B84:C84"/>
    <mergeCell ref="E84:F84"/>
    <mergeCell ref="G84:H84"/>
    <mergeCell ref="G81:H81"/>
    <mergeCell ref="E63:F63"/>
    <mergeCell ref="G78:J78"/>
    <mergeCell ref="B80:C81"/>
    <mergeCell ref="D80:D81"/>
    <mergeCell ref="E80:H80"/>
    <mergeCell ref="I80:K81"/>
    <mergeCell ref="E81:F81"/>
    <mergeCell ref="E105:H105"/>
    <mergeCell ref="I105:K106"/>
    <mergeCell ref="E106:F106"/>
    <mergeCell ref="G106:H106"/>
    <mergeCell ref="B86:K86"/>
    <mergeCell ref="B87:K91"/>
    <mergeCell ref="G99:J103"/>
    <mergeCell ref="B82:C82"/>
    <mergeCell ref="E82:F82"/>
    <mergeCell ref="G82:H82"/>
    <mergeCell ref="I82:K84"/>
    <mergeCell ref="B83:C83"/>
    <mergeCell ref="E83:F83"/>
    <mergeCell ref="G83:H83"/>
    <mergeCell ref="B111:K111"/>
    <mergeCell ref="B112:K116"/>
    <mergeCell ref="C98:E98"/>
    <mergeCell ref="G98:J98"/>
    <mergeCell ref="B107:C107"/>
    <mergeCell ref="E107:F107"/>
    <mergeCell ref="G107:H107"/>
    <mergeCell ref="I107:K109"/>
    <mergeCell ref="B108:C108"/>
    <mergeCell ref="E108:F108"/>
    <mergeCell ref="G108:H108"/>
    <mergeCell ref="B109:C109"/>
    <mergeCell ref="E109:F109"/>
    <mergeCell ref="G109:H109"/>
    <mergeCell ref="B105:C106"/>
    <mergeCell ref="D105:D106"/>
    <mergeCell ref="C122:E122"/>
    <mergeCell ref="G122:J122"/>
    <mergeCell ref="G123:J126"/>
    <mergeCell ref="B128:C129"/>
    <mergeCell ref="D128:D129"/>
    <mergeCell ref="E128:H128"/>
    <mergeCell ref="I128:K129"/>
    <mergeCell ref="E129:F129"/>
    <mergeCell ref="G129:H129"/>
    <mergeCell ref="B134:K134"/>
    <mergeCell ref="B135:K139"/>
    <mergeCell ref="B119:K120"/>
    <mergeCell ref="B1:K1"/>
    <mergeCell ref="F47:K47"/>
    <mergeCell ref="F48:K48"/>
    <mergeCell ref="B130:C130"/>
    <mergeCell ref="E130:F130"/>
    <mergeCell ref="G130:H130"/>
    <mergeCell ref="I130:K132"/>
    <mergeCell ref="B131:C131"/>
    <mergeCell ref="E131:F131"/>
    <mergeCell ref="G131:H131"/>
    <mergeCell ref="B132:C132"/>
    <mergeCell ref="E132:F132"/>
    <mergeCell ref="G132:H132"/>
  </mergeCells>
  <conditionalFormatting sqref="J12">
    <cfRule type="expression" dxfId="1" priority="2">
      <formula>$J$11="Yes"</formula>
    </cfRule>
  </conditionalFormatting>
  <conditionalFormatting sqref="J14">
    <cfRule type="expression" dxfId="0" priority="1">
      <formula>$J$13="Yes"</formula>
    </cfRule>
  </conditionalFormatting>
  <dataValidations count="1">
    <dataValidation type="list" allowBlank="1" showInputMessage="1" showErrorMessage="1" sqref="J11 J13" xr:uid="{D3B64D7D-0EF7-4B6C-92F7-34B4EDE746FE}">
      <formula1>"- Select -,Yes,No"</formula1>
    </dataValidation>
  </dataValidations>
  <pageMargins left="0.7" right="0.7" top="0.75" bottom="0.5" header="0.3" footer="0.3"/>
  <pageSetup orientation="portrait" r:id="rId1"/>
  <headerFooter>
    <oddHeader>&amp;L&amp;"Calibri,Bold"&amp;12&amp;KFF0000PROJECT&amp;R&amp;"Calibri,Regular"&amp;10NHDOT REV 2024-03</oddHeader>
    <oddFooter>&amp;R&amp;"Calibri,Regular"Page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Minor Road</vt:lpstr>
      <vt:lpstr>Additional_Lanes</vt:lpstr>
      <vt:lpstr>Approach_Grade</vt:lpstr>
      <vt:lpstr>Design_Speed</vt:lpstr>
      <vt:lpstr>Lane_Width</vt:lpstr>
      <vt:lpstr>Major_Road</vt:lpstr>
      <vt:lpstr>Median</vt:lpstr>
      <vt:lpstr>Median_Width</vt:lpstr>
      <vt:lpstr>Minor_Road</vt:lpstr>
      <vt:lpstr>More_Lanes</vt:lpstr>
      <vt:lpstr>Project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 C Zanes</dc:creator>
  <cp:lastModifiedBy>Trent C Zanes</cp:lastModifiedBy>
  <cp:lastPrinted>2024-03-20T15:48:47Z</cp:lastPrinted>
  <dcterms:created xsi:type="dcterms:W3CDTF">2024-02-27T20:24:19Z</dcterms:created>
  <dcterms:modified xsi:type="dcterms:W3CDTF">2024-03-21T12:34:32Z</dcterms:modified>
</cp:coreProperties>
</file>